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30" windowWidth="14385" windowHeight="12600"/>
  </bookViews>
  <sheets>
    <sheet name="ВМП КС" sheetId="1" r:id="rId1"/>
  </sheets>
  <externalReferences>
    <externalReference r:id="rId2"/>
  </externalReferences>
  <definedNames>
    <definedName name="_xlnm._FilterDatabase" localSheetId="0" hidden="1">'ВМП КС'!$A$8:$BC$117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_xlnm.Print_Titles" localSheetId="0">'ВМП КС'!$C:$I,'ВМП КС'!$4:$7</definedName>
  </definedNames>
  <calcPr calcId="145621"/>
</workbook>
</file>

<file path=xl/calcChain.xml><?xml version="1.0" encoding="utf-8"?>
<calcChain xmlns="http://schemas.openxmlformats.org/spreadsheetml/2006/main">
  <c r="V114" i="1" l="1"/>
  <c r="V112" i="1"/>
  <c r="V107" i="1"/>
  <c r="V103" i="1"/>
  <c r="V93" i="1"/>
  <c r="V90" i="1"/>
  <c r="V65" i="1"/>
  <c r="V63" i="1"/>
  <c r="V54" i="1"/>
  <c r="V50" i="1"/>
  <c r="W50" i="1" s="1"/>
  <c r="W49" i="1" s="1"/>
  <c r="V49" i="1"/>
  <c r="V45" i="1"/>
  <c r="V37" i="1"/>
  <c r="V34" i="1"/>
  <c r="V26" i="1"/>
  <c r="V23" i="1"/>
  <c r="V21" i="1"/>
  <c r="V19" i="1"/>
  <c r="V16" i="1"/>
  <c r="V14" i="1"/>
  <c r="V11" i="1"/>
  <c r="W11" i="1" s="1"/>
  <c r="V9" i="1"/>
  <c r="W10" i="1"/>
  <c r="W12" i="1"/>
  <c r="W13" i="1"/>
  <c r="W15" i="1"/>
  <c r="W14" i="1" s="1"/>
  <c r="W17" i="1"/>
  <c r="W16" i="1" s="1"/>
  <c r="W18" i="1"/>
  <c r="W20" i="1"/>
  <c r="W19" i="1" s="1"/>
  <c r="W22" i="1"/>
  <c r="W21" i="1" s="1"/>
  <c r="W24" i="1"/>
  <c r="W25" i="1"/>
  <c r="W27" i="1"/>
  <c r="W26" i="1" s="1"/>
  <c r="W28" i="1"/>
  <c r="W29" i="1"/>
  <c r="W30" i="1"/>
  <c r="W31" i="1"/>
  <c r="W32" i="1"/>
  <c r="W33" i="1"/>
  <c r="W35" i="1"/>
  <c r="W36" i="1"/>
  <c r="W38" i="1"/>
  <c r="W39" i="1"/>
  <c r="W40" i="1"/>
  <c r="W41" i="1"/>
  <c r="W42" i="1"/>
  <c r="W43" i="1"/>
  <c r="W44" i="1"/>
  <c r="W46" i="1"/>
  <c r="W45" i="1" s="1"/>
  <c r="W47" i="1"/>
  <c r="W48" i="1"/>
  <c r="W51" i="1"/>
  <c r="W52" i="1"/>
  <c r="W53" i="1"/>
  <c r="W55" i="1"/>
  <c r="W56" i="1"/>
  <c r="W57" i="1"/>
  <c r="W58" i="1"/>
  <c r="W59" i="1"/>
  <c r="W60" i="1"/>
  <c r="W61" i="1"/>
  <c r="W62" i="1"/>
  <c r="W64" i="1"/>
  <c r="W63" i="1" s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91" i="1"/>
  <c r="W92" i="1"/>
  <c r="W94" i="1"/>
  <c r="W95" i="1"/>
  <c r="W96" i="1"/>
  <c r="W97" i="1"/>
  <c r="W98" i="1"/>
  <c r="W99" i="1"/>
  <c r="W100" i="1"/>
  <c r="W104" i="1"/>
  <c r="W105" i="1"/>
  <c r="W106" i="1"/>
  <c r="W108" i="1"/>
  <c r="W109" i="1"/>
  <c r="W113" i="1"/>
  <c r="W112" i="1" s="1"/>
  <c r="W115" i="1"/>
  <c r="W114" i="1" s="1"/>
  <c r="W116" i="1"/>
  <c r="W9" i="1" l="1"/>
  <c r="W103" i="1"/>
  <c r="W93" i="1"/>
  <c r="W65" i="1"/>
  <c r="W37" i="1"/>
  <c r="W107" i="1"/>
  <c r="W90" i="1"/>
  <c r="W34" i="1"/>
  <c r="W54" i="1"/>
  <c r="W23" i="1"/>
  <c r="BC370" i="1"/>
  <c r="AL116" i="1"/>
  <c r="I116" i="1"/>
  <c r="AI116" i="1" s="1"/>
  <c r="H116" i="1"/>
  <c r="U116" i="1" s="1"/>
  <c r="AL115" i="1"/>
  <c r="I115" i="1"/>
  <c r="H115" i="1"/>
  <c r="Q115" i="1" s="1"/>
  <c r="AH114" i="1"/>
  <c r="AF114" i="1"/>
  <c r="AD114" i="1"/>
  <c r="AB114" i="1"/>
  <c r="Z114" i="1"/>
  <c r="X114" i="1"/>
  <c r="T114" i="1"/>
  <c r="R114" i="1"/>
  <c r="P114" i="1"/>
  <c r="N114" i="1"/>
  <c r="L114" i="1"/>
  <c r="J114" i="1"/>
  <c r="AL113" i="1"/>
  <c r="AL112" i="1" s="1"/>
  <c r="I113" i="1"/>
  <c r="AG113" i="1" s="1"/>
  <c r="AG112" i="1" s="1"/>
  <c r="H113" i="1"/>
  <c r="U113" i="1" s="1"/>
  <c r="U112" i="1" s="1"/>
  <c r="AH112" i="1"/>
  <c r="AF112" i="1"/>
  <c r="AD112" i="1"/>
  <c r="AB112" i="1"/>
  <c r="Z112" i="1"/>
  <c r="X112" i="1"/>
  <c r="T112" i="1"/>
  <c r="R112" i="1"/>
  <c r="P112" i="1"/>
  <c r="N112" i="1"/>
  <c r="L112" i="1"/>
  <c r="J112" i="1"/>
  <c r="AL111" i="1"/>
  <c r="I111" i="1"/>
  <c r="H111" i="1"/>
  <c r="K111" i="1" s="1"/>
  <c r="AM111" i="1" s="1"/>
  <c r="AL110" i="1"/>
  <c r="I110" i="1"/>
  <c r="H110" i="1"/>
  <c r="K110" i="1" s="1"/>
  <c r="AM110" i="1" s="1"/>
  <c r="AL109" i="1"/>
  <c r="I109" i="1"/>
  <c r="AE109" i="1" s="1"/>
  <c r="H109" i="1"/>
  <c r="Y109" i="1" s="1"/>
  <c r="AL108" i="1"/>
  <c r="I108" i="1"/>
  <c r="AC108" i="1" s="1"/>
  <c r="H108" i="1"/>
  <c r="U108" i="1" s="1"/>
  <c r="AK107" i="1"/>
  <c r="AJ107" i="1"/>
  <c r="AH107" i="1"/>
  <c r="AF107" i="1"/>
  <c r="AD107" i="1"/>
  <c r="AB107" i="1"/>
  <c r="Z107" i="1"/>
  <c r="X107" i="1"/>
  <c r="T107" i="1"/>
  <c r="R107" i="1"/>
  <c r="P107" i="1"/>
  <c r="N107" i="1"/>
  <c r="L107" i="1"/>
  <c r="J107" i="1"/>
  <c r="I107" i="1"/>
  <c r="H107" i="1"/>
  <c r="AL106" i="1"/>
  <c r="I106" i="1"/>
  <c r="H106" i="1"/>
  <c r="AL105" i="1"/>
  <c r="I105" i="1"/>
  <c r="AC105" i="1" s="1"/>
  <c r="H105" i="1"/>
  <c r="Y105" i="1" s="1"/>
  <c r="AL104" i="1"/>
  <c r="I104" i="1"/>
  <c r="AG104" i="1" s="1"/>
  <c r="H104" i="1"/>
  <c r="O104" i="1" s="1"/>
  <c r="AH103" i="1"/>
  <c r="AF103" i="1"/>
  <c r="AD103" i="1"/>
  <c r="AB103" i="1"/>
  <c r="Z103" i="1"/>
  <c r="X103" i="1"/>
  <c r="T103" i="1"/>
  <c r="R103" i="1"/>
  <c r="P103" i="1"/>
  <c r="N103" i="1"/>
  <c r="L103" i="1"/>
  <c r="J103" i="1"/>
  <c r="I103" i="1"/>
  <c r="H103" i="1"/>
  <c r="AL102" i="1"/>
  <c r="I102" i="1"/>
  <c r="H102" i="1"/>
  <c r="AL101" i="1"/>
  <c r="I101" i="1"/>
  <c r="H101" i="1"/>
  <c r="K101" i="1" s="1"/>
  <c r="AL100" i="1"/>
  <c r="I100" i="1"/>
  <c r="H100" i="1"/>
  <c r="AL99" i="1"/>
  <c r="I99" i="1"/>
  <c r="AG99" i="1" s="1"/>
  <c r="H99" i="1"/>
  <c r="AA99" i="1" s="1"/>
  <c r="AL98" i="1"/>
  <c r="I98" i="1"/>
  <c r="H98" i="1"/>
  <c r="S98" i="1" s="1"/>
  <c r="AL97" i="1"/>
  <c r="I97" i="1"/>
  <c r="AI97" i="1" s="1"/>
  <c r="H97" i="1"/>
  <c r="Y97" i="1" s="1"/>
  <c r="AL96" i="1"/>
  <c r="I96" i="1"/>
  <c r="AE96" i="1" s="1"/>
  <c r="H96" i="1"/>
  <c r="S96" i="1" s="1"/>
  <c r="AL95" i="1"/>
  <c r="I95" i="1"/>
  <c r="H95" i="1"/>
  <c r="U95" i="1" s="1"/>
  <c r="AL94" i="1"/>
  <c r="I94" i="1"/>
  <c r="AC94" i="1" s="1"/>
  <c r="H94" i="1"/>
  <c r="AK93" i="1"/>
  <c r="AJ93" i="1"/>
  <c r="AH93" i="1"/>
  <c r="AF93" i="1"/>
  <c r="AD93" i="1"/>
  <c r="AB93" i="1"/>
  <c r="Z93" i="1"/>
  <c r="X93" i="1"/>
  <c r="T93" i="1"/>
  <c r="R93" i="1"/>
  <c r="P93" i="1"/>
  <c r="N93" i="1"/>
  <c r="L93" i="1"/>
  <c r="J93" i="1"/>
  <c r="I93" i="1"/>
  <c r="H93" i="1"/>
  <c r="AL92" i="1"/>
  <c r="I92" i="1"/>
  <c r="AI92" i="1" s="1"/>
  <c r="H92" i="1"/>
  <c r="M92" i="1" s="1"/>
  <c r="AL91" i="1"/>
  <c r="AC91" i="1"/>
  <c r="I91" i="1"/>
  <c r="AG91" i="1" s="1"/>
  <c r="H91" i="1"/>
  <c r="S91" i="1" s="1"/>
  <c r="AH90" i="1"/>
  <c r="AF90" i="1"/>
  <c r="AD90" i="1"/>
  <c r="AB90" i="1"/>
  <c r="Z90" i="1"/>
  <c r="X90" i="1"/>
  <c r="T90" i="1"/>
  <c r="R90" i="1"/>
  <c r="P90" i="1"/>
  <c r="N90" i="1"/>
  <c r="L90" i="1"/>
  <c r="J90" i="1"/>
  <c r="AL89" i="1"/>
  <c r="I89" i="1"/>
  <c r="H89" i="1"/>
  <c r="K89" i="1" s="1"/>
  <c r="AM89" i="1" s="1"/>
  <c r="AL88" i="1"/>
  <c r="I88" i="1"/>
  <c r="AG88" i="1" s="1"/>
  <c r="H88" i="1"/>
  <c r="AL87" i="1"/>
  <c r="AI87" i="1"/>
  <c r="I87" i="1"/>
  <c r="AG87" i="1" s="1"/>
  <c r="H87" i="1"/>
  <c r="AL86" i="1"/>
  <c r="I86" i="1"/>
  <c r="AG86" i="1" s="1"/>
  <c r="H86" i="1"/>
  <c r="O86" i="1" s="1"/>
  <c r="AL85" i="1"/>
  <c r="I85" i="1"/>
  <c r="AG85" i="1" s="1"/>
  <c r="H85" i="1"/>
  <c r="M85" i="1" s="1"/>
  <c r="AL84" i="1"/>
  <c r="I84" i="1"/>
  <c r="AC84" i="1" s="1"/>
  <c r="H84" i="1"/>
  <c r="M84" i="1" s="1"/>
  <c r="AL83" i="1"/>
  <c r="I83" i="1"/>
  <c r="AC83" i="1" s="1"/>
  <c r="H83" i="1"/>
  <c r="AL82" i="1"/>
  <c r="AK82" i="1"/>
  <c r="I82" i="1"/>
  <c r="H82" i="1"/>
  <c r="S82" i="1" s="1"/>
  <c r="AL81" i="1"/>
  <c r="I81" i="1"/>
  <c r="H81" i="1"/>
  <c r="AK81" i="1" s="1"/>
  <c r="AL80" i="1"/>
  <c r="I80" i="1"/>
  <c r="AC80" i="1" s="1"/>
  <c r="H80" i="1"/>
  <c r="K80" i="1" s="1"/>
  <c r="AL79" i="1"/>
  <c r="I79" i="1"/>
  <c r="AG79" i="1" s="1"/>
  <c r="H79" i="1"/>
  <c r="M79" i="1" s="1"/>
  <c r="AL78" i="1"/>
  <c r="S78" i="1"/>
  <c r="I78" i="1"/>
  <c r="AC78" i="1" s="1"/>
  <c r="H78" i="1"/>
  <c r="M78" i="1" s="1"/>
  <c r="AL77" i="1"/>
  <c r="I77" i="1"/>
  <c r="AC77" i="1" s="1"/>
  <c r="H77" i="1"/>
  <c r="AL76" i="1"/>
  <c r="AK76" i="1"/>
  <c r="I76" i="1"/>
  <c r="H76" i="1"/>
  <c r="S76" i="1" s="1"/>
  <c r="AL75" i="1"/>
  <c r="I75" i="1"/>
  <c r="H75" i="1"/>
  <c r="AK75" i="1" s="1"/>
  <c r="AL74" i="1"/>
  <c r="I74" i="1"/>
  <c r="AC74" i="1" s="1"/>
  <c r="H74" i="1"/>
  <c r="K74" i="1" s="1"/>
  <c r="AL73" i="1"/>
  <c r="I73" i="1"/>
  <c r="AG73" i="1" s="1"/>
  <c r="H73" i="1"/>
  <c r="AK73" i="1" s="1"/>
  <c r="AL72" i="1"/>
  <c r="I72" i="1"/>
  <c r="AI72" i="1" s="1"/>
  <c r="H72" i="1"/>
  <c r="K72" i="1" s="1"/>
  <c r="AL71" i="1"/>
  <c r="I71" i="1"/>
  <c r="AE71" i="1" s="1"/>
  <c r="H71" i="1"/>
  <c r="AA71" i="1" s="1"/>
  <c r="AL70" i="1"/>
  <c r="I70" i="1"/>
  <c r="AI70" i="1" s="1"/>
  <c r="H70" i="1"/>
  <c r="AL69" i="1"/>
  <c r="I69" i="1"/>
  <c r="AG69" i="1" s="1"/>
  <c r="H69" i="1"/>
  <c r="Q69" i="1" s="1"/>
  <c r="AL68" i="1"/>
  <c r="AK68" i="1"/>
  <c r="I68" i="1"/>
  <c r="H68" i="1"/>
  <c r="AL67" i="1"/>
  <c r="AK67" i="1"/>
  <c r="I67" i="1"/>
  <c r="H67" i="1"/>
  <c r="Q67" i="1" s="1"/>
  <c r="AL66" i="1"/>
  <c r="I66" i="1"/>
  <c r="AI66" i="1" s="1"/>
  <c r="H66" i="1"/>
  <c r="AJ65" i="1"/>
  <c r="AH65" i="1"/>
  <c r="AF65" i="1"/>
  <c r="AD65" i="1"/>
  <c r="AB65" i="1"/>
  <c r="Z65" i="1"/>
  <c r="X65" i="1"/>
  <c r="T65" i="1"/>
  <c r="R65" i="1"/>
  <c r="P65" i="1"/>
  <c r="N65" i="1"/>
  <c r="L65" i="1"/>
  <c r="J65" i="1"/>
  <c r="AL64" i="1"/>
  <c r="AL63" i="1" s="1"/>
  <c r="I64" i="1"/>
  <c r="AC64" i="1" s="1"/>
  <c r="AC63" i="1" s="1"/>
  <c r="H64" i="1"/>
  <c r="U64" i="1" s="1"/>
  <c r="U63" i="1" s="1"/>
  <c r="AH63" i="1"/>
  <c r="AF63" i="1"/>
  <c r="AD63" i="1"/>
  <c r="AB63" i="1"/>
  <c r="Z63" i="1"/>
  <c r="X63" i="1"/>
  <c r="T63" i="1"/>
  <c r="R63" i="1"/>
  <c r="P63" i="1"/>
  <c r="N63" i="1"/>
  <c r="L63" i="1"/>
  <c r="J63" i="1"/>
  <c r="AL62" i="1"/>
  <c r="I62" i="1"/>
  <c r="AG62" i="1" s="1"/>
  <c r="H62" i="1"/>
  <c r="M62" i="1" s="1"/>
  <c r="AL61" i="1"/>
  <c r="I61" i="1"/>
  <c r="AC61" i="1" s="1"/>
  <c r="H61" i="1"/>
  <c r="O61" i="1" s="1"/>
  <c r="AL60" i="1"/>
  <c r="I60" i="1"/>
  <c r="AC60" i="1" s="1"/>
  <c r="H60" i="1"/>
  <c r="AL59" i="1"/>
  <c r="I59" i="1"/>
  <c r="H59" i="1"/>
  <c r="S59" i="1" s="1"/>
  <c r="AL58" i="1"/>
  <c r="I58" i="1"/>
  <c r="AI58" i="1" s="1"/>
  <c r="H58" i="1"/>
  <c r="S58" i="1" s="1"/>
  <c r="AL57" i="1"/>
  <c r="I57" i="1"/>
  <c r="H57" i="1"/>
  <c r="U57" i="1" s="1"/>
  <c r="AL56" i="1"/>
  <c r="Y56" i="1"/>
  <c r="O56" i="1"/>
  <c r="I56" i="1"/>
  <c r="H56" i="1"/>
  <c r="U56" i="1" s="1"/>
  <c r="AL55" i="1"/>
  <c r="I55" i="1"/>
  <c r="AE55" i="1" s="1"/>
  <c r="H55" i="1"/>
  <c r="S55" i="1" s="1"/>
  <c r="AH54" i="1"/>
  <c r="AF54" i="1"/>
  <c r="AD54" i="1"/>
  <c r="AB54" i="1"/>
  <c r="Z54" i="1"/>
  <c r="X54" i="1"/>
  <c r="T54" i="1"/>
  <c r="R54" i="1"/>
  <c r="P54" i="1"/>
  <c r="N54" i="1"/>
  <c r="L54" i="1"/>
  <c r="J54" i="1"/>
  <c r="AL53" i="1"/>
  <c r="I53" i="1"/>
  <c r="AE53" i="1" s="1"/>
  <c r="H53" i="1"/>
  <c r="U53" i="1" s="1"/>
  <c r="AL52" i="1"/>
  <c r="S52" i="1"/>
  <c r="I52" i="1"/>
  <c r="AI52" i="1" s="1"/>
  <c r="H52" i="1"/>
  <c r="Y52" i="1" s="1"/>
  <c r="AL51" i="1"/>
  <c r="S51" i="1"/>
  <c r="Q51" i="1"/>
  <c r="I51" i="1"/>
  <c r="AG51" i="1" s="1"/>
  <c r="H51" i="1"/>
  <c r="Y51" i="1" s="1"/>
  <c r="AL50" i="1"/>
  <c r="I50" i="1"/>
  <c r="AE50" i="1" s="1"/>
  <c r="H50" i="1"/>
  <c r="U50" i="1" s="1"/>
  <c r="AH49" i="1"/>
  <c r="AF49" i="1"/>
  <c r="AD49" i="1"/>
  <c r="AB49" i="1"/>
  <c r="Z49" i="1"/>
  <c r="X49" i="1"/>
  <c r="T49" i="1"/>
  <c r="R49" i="1"/>
  <c r="P49" i="1"/>
  <c r="N49" i="1"/>
  <c r="L49" i="1"/>
  <c r="J49" i="1"/>
  <c r="AL48" i="1"/>
  <c r="I48" i="1"/>
  <c r="AI48" i="1" s="1"/>
  <c r="H48" i="1"/>
  <c r="Q48" i="1" s="1"/>
  <c r="AL47" i="1"/>
  <c r="I47" i="1"/>
  <c r="AI47" i="1" s="1"/>
  <c r="H47" i="1"/>
  <c r="AL46" i="1"/>
  <c r="I46" i="1"/>
  <c r="AI46" i="1" s="1"/>
  <c r="H46" i="1"/>
  <c r="Q46" i="1" s="1"/>
  <c r="AH45" i="1"/>
  <c r="AF45" i="1"/>
  <c r="AD45" i="1"/>
  <c r="AB45" i="1"/>
  <c r="Z45" i="1"/>
  <c r="X45" i="1"/>
  <c r="T45" i="1"/>
  <c r="R45" i="1"/>
  <c r="P45" i="1"/>
  <c r="N45" i="1"/>
  <c r="L45" i="1"/>
  <c r="J45" i="1"/>
  <c r="AL44" i="1"/>
  <c r="I44" i="1"/>
  <c r="AC44" i="1" s="1"/>
  <c r="H44" i="1"/>
  <c r="K44" i="1" s="1"/>
  <c r="AL43" i="1"/>
  <c r="I43" i="1"/>
  <c r="AG43" i="1" s="1"/>
  <c r="H43" i="1"/>
  <c r="U43" i="1" s="1"/>
  <c r="AL42" i="1"/>
  <c r="I42" i="1"/>
  <c r="AI42" i="1" s="1"/>
  <c r="H42" i="1"/>
  <c r="Q42" i="1" s="1"/>
  <c r="AL41" i="1"/>
  <c r="I41" i="1"/>
  <c r="AG41" i="1" s="1"/>
  <c r="H41" i="1"/>
  <c r="M41" i="1" s="1"/>
  <c r="AL40" i="1"/>
  <c r="I40" i="1"/>
  <c r="AC40" i="1" s="1"/>
  <c r="H40" i="1"/>
  <c r="Q40" i="1" s="1"/>
  <c r="AL39" i="1"/>
  <c r="I39" i="1"/>
  <c r="AI39" i="1" s="1"/>
  <c r="H39" i="1"/>
  <c r="Y39" i="1" s="1"/>
  <c r="R38" i="1"/>
  <c r="AL38" i="1" s="1"/>
  <c r="I38" i="1"/>
  <c r="AC38" i="1" s="1"/>
  <c r="H38" i="1"/>
  <c r="AA38" i="1" s="1"/>
  <c r="AH37" i="1"/>
  <c r="AF37" i="1"/>
  <c r="AD37" i="1"/>
  <c r="AB37" i="1"/>
  <c r="Z37" i="1"/>
  <c r="X37" i="1"/>
  <c r="T37" i="1"/>
  <c r="P37" i="1"/>
  <c r="N37" i="1"/>
  <c r="L37" i="1"/>
  <c r="J37" i="1"/>
  <c r="AL36" i="1"/>
  <c r="I36" i="1"/>
  <c r="AE36" i="1" s="1"/>
  <c r="H36" i="1"/>
  <c r="U36" i="1" s="1"/>
  <c r="AL35" i="1"/>
  <c r="I35" i="1"/>
  <c r="AI35" i="1" s="1"/>
  <c r="H35" i="1"/>
  <c r="Q35" i="1" s="1"/>
  <c r="AH34" i="1"/>
  <c r="AF34" i="1"/>
  <c r="AD34" i="1"/>
  <c r="AB34" i="1"/>
  <c r="Z34" i="1"/>
  <c r="X34" i="1"/>
  <c r="T34" i="1"/>
  <c r="R34" i="1"/>
  <c r="P34" i="1"/>
  <c r="N34" i="1"/>
  <c r="L34" i="1"/>
  <c r="J34" i="1"/>
  <c r="I33" i="1"/>
  <c r="AI33" i="1" s="1"/>
  <c r="H33" i="1"/>
  <c r="S33" i="1" s="1"/>
  <c r="AL32" i="1"/>
  <c r="I32" i="1"/>
  <c r="AI32" i="1" s="1"/>
  <c r="H32" i="1"/>
  <c r="U32" i="1" s="1"/>
  <c r="AL31" i="1"/>
  <c r="I31" i="1"/>
  <c r="AE31" i="1" s="1"/>
  <c r="H31" i="1"/>
  <c r="U31" i="1" s="1"/>
  <c r="AL30" i="1"/>
  <c r="I30" i="1"/>
  <c r="AC30" i="1" s="1"/>
  <c r="H30" i="1"/>
  <c r="AA30" i="1" s="1"/>
  <c r="AL29" i="1"/>
  <c r="AI29" i="1"/>
  <c r="I29" i="1"/>
  <c r="AE29" i="1" s="1"/>
  <c r="H29" i="1"/>
  <c r="S29" i="1" s="1"/>
  <c r="AL28" i="1"/>
  <c r="AI28" i="1"/>
  <c r="AG28" i="1"/>
  <c r="S28" i="1"/>
  <c r="I28" i="1"/>
  <c r="AE28" i="1" s="1"/>
  <c r="H28" i="1"/>
  <c r="AL27" i="1"/>
  <c r="I27" i="1"/>
  <c r="AI27" i="1" s="1"/>
  <c r="H27" i="1"/>
  <c r="AH26" i="1"/>
  <c r="AF26" i="1"/>
  <c r="AD26" i="1"/>
  <c r="AB26" i="1"/>
  <c r="Z26" i="1"/>
  <c r="X26" i="1"/>
  <c r="T26" i="1"/>
  <c r="R26" i="1"/>
  <c r="P26" i="1"/>
  <c r="N26" i="1"/>
  <c r="L26" i="1"/>
  <c r="J26" i="1"/>
  <c r="AL25" i="1"/>
  <c r="I25" i="1"/>
  <c r="AC25" i="1" s="1"/>
  <c r="H25" i="1"/>
  <c r="Q25" i="1" s="1"/>
  <c r="AL24" i="1"/>
  <c r="I24" i="1"/>
  <c r="AE24" i="1" s="1"/>
  <c r="H24" i="1"/>
  <c r="AH23" i="1"/>
  <c r="AF23" i="1"/>
  <c r="AD23" i="1"/>
  <c r="AB23" i="1"/>
  <c r="Z23" i="1"/>
  <c r="X23" i="1"/>
  <c r="T23" i="1"/>
  <c r="R23" i="1"/>
  <c r="P23" i="1"/>
  <c r="N23" i="1"/>
  <c r="L23" i="1"/>
  <c r="J23" i="1"/>
  <c r="AL22" i="1"/>
  <c r="AL21" i="1" s="1"/>
  <c r="I22" i="1"/>
  <c r="AG22" i="1" s="1"/>
  <c r="AG21" i="1" s="1"/>
  <c r="H22" i="1"/>
  <c r="U22" i="1" s="1"/>
  <c r="U21" i="1" s="1"/>
  <c r="AH21" i="1"/>
  <c r="AF21" i="1"/>
  <c r="AD21" i="1"/>
  <c r="AB21" i="1"/>
  <c r="Z21" i="1"/>
  <c r="X21" i="1"/>
  <c r="T21" i="1"/>
  <c r="R21" i="1"/>
  <c r="P21" i="1"/>
  <c r="N21" i="1"/>
  <c r="L21" i="1"/>
  <c r="J21" i="1"/>
  <c r="AL20" i="1"/>
  <c r="AL19" i="1" s="1"/>
  <c r="I20" i="1"/>
  <c r="AG20" i="1" s="1"/>
  <c r="AG19" i="1" s="1"/>
  <c r="H20" i="1"/>
  <c r="Y20" i="1" s="1"/>
  <c r="Y19" i="1" s="1"/>
  <c r="AH19" i="1"/>
  <c r="AF19" i="1"/>
  <c r="AD19" i="1"/>
  <c r="AB19" i="1"/>
  <c r="Z19" i="1"/>
  <c r="X19" i="1"/>
  <c r="T19" i="1"/>
  <c r="R19" i="1"/>
  <c r="P19" i="1"/>
  <c r="N19" i="1"/>
  <c r="L19" i="1"/>
  <c r="J19" i="1"/>
  <c r="AL18" i="1"/>
  <c r="I18" i="1"/>
  <c r="AG18" i="1" s="1"/>
  <c r="H18" i="1"/>
  <c r="U18" i="1" s="1"/>
  <c r="AL17" i="1"/>
  <c r="I17" i="1"/>
  <c r="AE17" i="1" s="1"/>
  <c r="H17" i="1"/>
  <c r="S17" i="1" s="1"/>
  <c r="AH16" i="1"/>
  <c r="AF16" i="1"/>
  <c r="AD16" i="1"/>
  <c r="AB16" i="1"/>
  <c r="Z16" i="1"/>
  <c r="X16" i="1"/>
  <c r="T16" i="1"/>
  <c r="R16" i="1"/>
  <c r="P16" i="1"/>
  <c r="N16" i="1"/>
  <c r="L16" i="1"/>
  <c r="J16" i="1"/>
  <c r="AL15" i="1"/>
  <c r="AL14" i="1" s="1"/>
  <c r="I15" i="1"/>
  <c r="AG15" i="1" s="1"/>
  <c r="AG14" i="1" s="1"/>
  <c r="H15" i="1"/>
  <c r="AA15" i="1" s="1"/>
  <c r="AA14" i="1" s="1"/>
  <c r="AH14" i="1"/>
  <c r="AF14" i="1"/>
  <c r="AD14" i="1"/>
  <c r="AB14" i="1"/>
  <c r="Z14" i="1"/>
  <c r="X14" i="1"/>
  <c r="T14" i="1"/>
  <c r="R14" i="1"/>
  <c r="P14" i="1"/>
  <c r="N14" i="1"/>
  <c r="L14" i="1"/>
  <c r="J14" i="1"/>
  <c r="AL13" i="1"/>
  <c r="I13" i="1"/>
  <c r="H13" i="1"/>
  <c r="S13" i="1" s="1"/>
  <c r="AL12" i="1"/>
  <c r="I12" i="1"/>
  <c r="AC12" i="1" s="1"/>
  <c r="H12" i="1"/>
  <c r="Q12" i="1" s="1"/>
  <c r="AL11" i="1"/>
  <c r="I11" i="1"/>
  <c r="AC11" i="1" s="1"/>
  <c r="H11" i="1"/>
  <c r="S11" i="1" s="1"/>
  <c r="AL10" i="1"/>
  <c r="I10" i="1"/>
  <c r="AG10" i="1" s="1"/>
  <c r="H10" i="1"/>
  <c r="S10" i="1" s="1"/>
  <c r="AH9" i="1"/>
  <c r="AF9" i="1"/>
  <c r="AD9" i="1"/>
  <c r="AB9" i="1"/>
  <c r="Z9" i="1"/>
  <c r="X9" i="1"/>
  <c r="T9" i="1"/>
  <c r="R9" i="1"/>
  <c r="P9" i="1"/>
  <c r="N9" i="1"/>
  <c r="L9" i="1"/>
  <c r="J9" i="1"/>
  <c r="R37" i="1" l="1"/>
  <c r="AG64" i="1"/>
  <c r="AG63" i="1" s="1"/>
  <c r="AI20" i="1"/>
  <c r="AI19" i="1" s="1"/>
  <c r="O32" i="1"/>
  <c r="AI50" i="1"/>
  <c r="AE32" i="1"/>
  <c r="M56" i="1"/>
  <c r="AA57" i="1"/>
  <c r="Q91" i="1"/>
  <c r="Q99" i="1"/>
  <c r="AC96" i="1"/>
  <c r="S20" i="1"/>
  <c r="S19" i="1" s="1"/>
  <c r="Q64" i="1"/>
  <c r="Q63" i="1" s="1"/>
  <c r="AA13" i="1"/>
  <c r="AA18" i="1"/>
  <c r="AL34" i="1"/>
  <c r="AG50" i="1"/>
  <c r="AA95" i="1"/>
  <c r="AC104" i="1"/>
  <c r="Q22" i="1"/>
  <c r="Q21" i="1" s="1"/>
  <c r="AC62" i="1"/>
  <c r="AI64" i="1"/>
  <c r="AI63" i="1" s="1"/>
  <c r="AL90" i="1"/>
  <c r="Q106" i="1"/>
  <c r="K13" i="1"/>
  <c r="M18" i="1"/>
  <c r="S41" i="1"/>
  <c r="AL45" i="1"/>
  <c r="AI78" i="1"/>
  <c r="O18" i="1"/>
  <c r="U41" i="1"/>
  <c r="Y17" i="1"/>
  <c r="Q18" i="1"/>
  <c r="M20" i="1"/>
  <c r="M19" i="1" s="1"/>
  <c r="O28" i="1"/>
  <c r="AE43" i="1"/>
  <c r="O51" i="1"/>
  <c r="O52" i="1"/>
  <c r="M67" i="1"/>
  <c r="Y76" i="1"/>
  <c r="AE80" i="1"/>
  <c r="Q96" i="1"/>
  <c r="M104" i="1"/>
  <c r="AA108" i="1"/>
  <c r="AI96" i="1"/>
  <c r="S35" i="1"/>
  <c r="AG55" i="1"/>
  <c r="AI61" i="1"/>
  <c r="O69" i="1"/>
  <c r="M74" i="1"/>
  <c r="AE78" i="1"/>
  <c r="U84" i="1"/>
  <c r="AE94" i="1"/>
  <c r="O98" i="1"/>
  <c r="AE22" i="1"/>
  <c r="AE21" i="1" s="1"/>
  <c r="O41" i="1"/>
  <c r="M13" i="1"/>
  <c r="AE11" i="1"/>
  <c r="M17" i="1"/>
  <c r="M16" i="1" s="1"/>
  <c r="S44" i="1"/>
  <c r="AI55" i="1"/>
  <c r="AA98" i="1"/>
  <c r="O13" i="1"/>
  <c r="Q17" i="1"/>
  <c r="Q16" i="1" s="1"/>
  <c r="O38" i="1"/>
  <c r="AG44" i="1"/>
  <c r="M73" i="1"/>
  <c r="AG74" i="1"/>
  <c r="M80" i="1"/>
  <c r="AG83" i="1"/>
  <c r="AE88" i="1"/>
  <c r="M96" i="1"/>
  <c r="M108" i="1"/>
  <c r="AI51" i="1"/>
  <c r="Y55" i="1"/>
  <c r="Y13" i="1"/>
  <c r="O17" i="1"/>
  <c r="O16" i="1" s="1"/>
  <c r="AI18" i="1"/>
  <c r="Q20" i="1"/>
  <c r="Q19" i="1" s="1"/>
  <c r="AC22" i="1"/>
  <c r="AC21" i="1" s="1"/>
  <c r="AE27" i="1"/>
  <c r="Q28" i="1"/>
  <c r="AE30" i="1"/>
  <c r="Y31" i="1"/>
  <c r="Q32" i="1"/>
  <c r="Y35" i="1"/>
  <c r="AI43" i="1"/>
  <c r="U44" i="1"/>
  <c r="U46" i="1"/>
  <c r="AC50" i="1"/>
  <c r="K51" i="1"/>
  <c r="AA55" i="1"/>
  <c r="K56" i="1"/>
  <c r="AA58" i="1"/>
  <c r="S64" i="1"/>
  <c r="S63" i="1" s="1"/>
  <c r="O67" i="1"/>
  <c r="S69" i="1"/>
  <c r="M77" i="1"/>
  <c r="U78" i="1"/>
  <c r="AG80" i="1"/>
  <c r="S84" i="1"/>
  <c r="AI94" i="1"/>
  <c r="AA96" i="1"/>
  <c r="Q98" i="1"/>
  <c r="S104" i="1"/>
  <c r="S106" i="1"/>
  <c r="O108" i="1"/>
  <c r="K15" i="1"/>
  <c r="K14" i="1" s="1"/>
  <c r="K24" i="1"/>
  <c r="AG27" i="1"/>
  <c r="S38" i="1"/>
  <c r="K55" i="1"/>
  <c r="AC58" i="1"/>
  <c r="O62" i="1"/>
  <c r="S67" i="1"/>
  <c r="AG77" i="1"/>
  <c r="M83" i="1"/>
  <c r="Y104" i="1"/>
  <c r="O15" i="1"/>
  <c r="O14" i="1" s="1"/>
  <c r="AI22" i="1"/>
  <c r="AI21" i="1" s="1"/>
  <c r="M24" i="1"/>
  <c r="U38" i="1"/>
  <c r="M55" i="1"/>
  <c r="AE58" i="1"/>
  <c r="Q62" i="1"/>
  <c r="AK69" i="1"/>
  <c r="Y82" i="1"/>
  <c r="AE84" i="1"/>
  <c r="AE87" i="1"/>
  <c r="AG96" i="1"/>
  <c r="M22" i="1"/>
  <c r="M21" i="1" s="1"/>
  <c r="Q24" i="1"/>
  <c r="Q23" i="1" s="1"/>
  <c r="O55" i="1"/>
  <c r="AG58" i="1"/>
  <c r="S62" i="1"/>
  <c r="AI84" i="1"/>
  <c r="M115" i="1"/>
  <c r="L117" i="1"/>
  <c r="Q15" i="1"/>
  <c r="Q14" i="1" s="1"/>
  <c r="K38" i="1"/>
  <c r="S15" i="1"/>
  <c r="S14" i="1" s="1"/>
  <c r="K17" i="1"/>
  <c r="AA17" i="1"/>
  <c r="AA16" i="1" s="1"/>
  <c r="O22" i="1"/>
  <c r="O21" i="1" s="1"/>
  <c r="Y24" i="1"/>
  <c r="M32" i="1"/>
  <c r="AA36" i="1"/>
  <c r="M38" i="1"/>
  <c r="Y38" i="1"/>
  <c r="O44" i="1"/>
  <c r="AE51" i="1"/>
  <c r="Q52" i="1"/>
  <c r="Q55" i="1"/>
  <c r="AA56" i="1"/>
  <c r="M69" i="1"/>
  <c r="AE74" i="1"/>
  <c r="O96" i="1"/>
  <c r="M98" i="1"/>
  <c r="O106" i="1"/>
  <c r="K108" i="1"/>
  <c r="AI113" i="1"/>
  <c r="AI112" i="1" s="1"/>
  <c r="S115" i="1"/>
  <c r="X117" i="1"/>
  <c r="AE13" i="1"/>
  <c r="AI13" i="1"/>
  <c r="AG13" i="1"/>
  <c r="S39" i="1"/>
  <c r="AA39" i="1"/>
  <c r="M39" i="1"/>
  <c r="Q39" i="1"/>
  <c r="O39" i="1"/>
  <c r="O60" i="1"/>
  <c r="S60" i="1"/>
  <c r="AA60" i="1"/>
  <c r="U60" i="1"/>
  <c r="K75" i="1"/>
  <c r="K97" i="1"/>
  <c r="S31" i="1"/>
  <c r="AA31" i="1"/>
  <c r="M31" i="1"/>
  <c r="Q31" i="1"/>
  <c r="O31" i="1"/>
  <c r="K39" i="1"/>
  <c r="Q47" i="1"/>
  <c r="Q45" i="1" s="1"/>
  <c r="AG56" i="1"/>
  <c r="AE56" i="1"/>
  <c r="AI56" i="1"/>
  <c r="U68" i="1"/>
  <c r="U70" i="1"/>
  <c r="O70" i="1"/>
  <c r="Y75" i="1"/>
  <c r="K81" i="1"/>
  <c r="O87" i="1"/>
  <c r="AG92" i="1"/>
  <c r="AG90" i="1" s="1"/>
  <c r="O94" i="1"/>
  <c r="Y94" i="1"/>
  <c r="U94" i="1"/>
  <c r="U97" i="1"/>
  <c r="AD117" i="1"/>
  <c r="Y11" i="1"/>
  <c r="AI12" i="1"/>
  <c r="O27" i="1"/>
  <c r="S27" i="1"/>
  <c r="Q27" i="1"/>
  <c r="AA35" i="1"/>
  <c r="AA34" i="1" s="1"/>
  <c r="O35" i="1"/>
  <c r="M35" i="1"/>
  <c r="U39" i="1"/>
  <c r="S47" i="1"/>
  <c r="M59" i="1"/>
  <c r="U59" i="1"/>
  <c r="Y59" i="1"/>
  <c r="AI60" i="1"/>
  <c r="U61" i="1"/>
  <c r="AK79" i="1"/>
  <c r="Y81" i="1"/>
  <c r="U86" i="1"/>
  <c r="Q87" i="1"/>
  <c r="U99" i="1"/>
  <c r="O99" i="1"/>
  <c r="M99" i="1"/>
  <c r="U100" i="1"/>
  <c r="AA100" i="1"/>
  <c r="AL103" i="1"/>
  <c r="K11" i="1"/>
  <c r="AC13" i="1"/>
  <c r="AJ117" i="1"/>
  <c r="Q30" i="1"/>
  <c r="O30" i="1"/>
  <c r="M30" i="1"/>
  <c r="AG40" i="1"/>
  <c r="AI40" i="1"/>
  <c r="AC56" i="1"/>
  <c r="S71" i="1"/>
  <c r="R117" i="1"/>
  <c r="T117" i="1"/>
  <c r="AF117" i="1"/>
  <c r="AL23" i="1"/>
  <c r="S30" i="1"/>
  <c r="K31" i="1"/>
  <c r="AG32" i="1"/>
  <c r="AC32" i="1"/>
  <c r="AE40" i="1"/>
  <c r="AE59" i="1"/>
  <c r="AI59" i="1"/>
  <c r="AK70" i="1"/>
  <c r="K73" i="1"/>
  <c r="S73" i="1"/>
  <c r="Y73" i="1"/>
  <c r="U73" i="1"/>
  <c r="AA91" i="1"/>
  <c r="O91" i="1"/>
  <c r="K91" i="1"/>
  <c r="Q92" i="1"/>
  <c r="U92" i="1"/>
  <c r="S92" i="1"/>
  <c r="S90" i="1" s="1"/>
  <c r="AA94" i="1"/>
  <c r="O105" i="1"/>
  <c r="O103" i="1" s="1"/>
  <c r="U105" i="1"/>
  <c r="S105" i="1"/>
  <c r="AG108" i="1"/>
  <c r="AI108" i="1"/>
  <c r="AE108" i="1"/>
  <c r="AE107" i="1" s="1"/>
  <c r="Q43" i="1"/>
  <c r="M43" i="1"/>
  <c r="S61" i="1"/>
  <c r="AA61" i="1"/>
  <c r="M61" i="1"/>
  <c r="Y61" i="1"/>
  <c r="K61" i="1"/>
  <c r="M75" i="1"/>
  <c r="U75" i="1"/>
  <c r="S75" i="1"/>
  <c r="K79" i="1"/>
  <c r="S79" i="1"/>
  <c r="Y79" i="1"/>
  <c r="U79" i="1"/>
  <c r="S86" i="1"/>
  <c r="AA86" i="1"/>
  <c r="M86" i="1"/>
  <c r="Y86" i="1"/>
  <c r="K86" i="1"/>
  <c r="S97" i="1"/>
  <c r="AA97" i="1"/>
  <c r="M97" i="1"/>
  <c r="Q97" i="1"/>
  <c r="O97" i="1"/>
  <c r="S48" i="1"/>
  <c r="U48" i="1"/>
  <c r="O68" i="1"/>
  <c r="K68" i="1"/>
  <c r="Q71" i="1"/>
  <c r="O71" i="1"/>
  <c r="AK71" i="1"/>
  <c r="M71" i="1"/>
  <c r="U72" i="1"/>
  <c r="M81" i="1"/>
  <c r="U81" i="1"/>
  <c r="S81" i="1"/>
  <c r="K85" i="1"/>
  <c r="S85" i="1"/>
  <c r="Y85" i="1"/>
  <c r="U85" i="1"/>
  <c r="S87" i="1"/>
  <c r="Y87" i="1"/>
  <c r="M87" i="1"/>
  <c r="AA87" i="1"/>
  <c r="K87" i="1"/>
  <c r="AE97" i="1"/>
  <c r="AG97" i="1"/>
  <c r="AC97" i="1"/>
  <c r="Q11" i="1"/>
  <c r="M11" i="1"/>
  <c r="O42" i="1"/>
  <c r="S42" i="1"/>
  <c r="U42" i="1"/>
  <c r="AA47" i="1"/>
  <c r="O47" i="1"/>
  <c r="K47" i="1"/>
  <c r="AE10" i="1"/>
  <c r="AI10" i="1"/>
  <c r="AI9" i="1" s="1"/>
  <c r="AI11" i="1"/>
  <c r="AG11" i="1"/>
  <c r="N117" i="1"/>
  <c r="AE20" i="1"/>
  <c r="AE19" i="1" s="1"/>
  <c r="AC20" i="1"/>
  <c r="AC19" i="1" s="1"/>
  <c r="AE42" i="1"/>
  <c r="AG42" i="1"/>
  <c r="AC48" i="1"/>
  <c r="AG48" i="1"/>
  <c r="AC92" i="1"/>
  <c r="AC90" i="1" s="1"/>
  <c r="Q61" i="1"/>
  <c r="Q86" i="1"/>
  <c r="AL9" i="1"/>
  <c r="Q13" i="1"/>
  <c r="AC18" i="1"/>
  <c r="Y22" i="1"/>
  <c r="Y21" i="1" s="1"/>
  <c r="S24" i="1"/>
  <c r="AG25" i="1"/>
  <c r="AC28" i="1"/>
  <c r="AI30" i="1"/>
  <c r="AL26" i="1"/>
  <c r="AA32" i="1"/>
  <c r="AC35" i="1"/>
  <c r="Q38" i="1"/>
  <c r="AI44" i="1"/>
  <c r="AI45" i="1"/>
  <c r="AG47" i="1"/>
  <c r="AA52" i="1"/>
  <c r="U55" i="1"/>
  <c r="AL54" i="1"/>
  <c r="Q56" i="1"/>
  <c r="AE62" i="1"/>
  <c r="AA69" i="1"/>
  <c r="AI74" i="1"/>
  <c r="AK78" i="1"/>
  <c r="AI80" i="1"/>
  <c r="AK84" i="1"/>
  <c r="AI91" i="1"/>
  <c r="AI90" i="1" s="1"/>
  <c r="AE99" i="1"/>
  <c r="AE104" i="1"/>
  <c r="Q108" i="1"/>
  <c r="K113" i="1"/>
  <c r="K112" i="1" s="1"/>
  <c r="AC113" i="1"/>
  <c r="AC112" i="1" s="1"/>
  <c r="U13" i="1"/>
  <c r="U17" i="1"/>
  <c r="U16" i="1" s="1"/>
  <c r="AE18" i="1"/>
  <c r="AE16" i="1" s="1"/>
  <c r="K22" i="1"/>
  <c r="K21" i="1" s="1"/>
  <c r="AA22" i="1"/>
  <c r="AA21" i="1" s="1"/>
  <c r="AI25" i="1"/>
  <c r="K28" i="1"/>
  <c r="AG29" i="1"/>
  <c r="Y33" i="1"/>
  <c r="S46" i="1"/>
  <c r="AC51" i="1"/>
  <c r="M52" i="1"/>
  <c r="AI62" i="1"/>
  <c r="AA67" i="1"/>
  <c r="K78" i="1"/>
  <c r="K84" i="1"/>
  <c r="AC87" i="1"/>
  <c r="AC88" i="1"/>
  <c r="K96" i="1"/>
  <c r="Y96" i="1"/>
  <c r="K98" i="1"/>
  <c r="Y98" i="1"/>
  <c r="AI99" i="1"/>
  <c r="AI104" i="1"/>
  <c r="K106" i="1"/>
  <c r="M113" i="1"/>
  <c r="M112" i="1" s="1"/>
  <c r="AE113" i="1"/>
  <c r="AE112" i="1" s="1"/>
  <c r="K115" i="1"/>
  <c r="K114" i="1" s="1"/>
  <c r="Q113" i="1"/>
  <c r="Q112" i="1" s="1"/>
  <c r="Y113" i="1"/>
  <c r="Y112" i="1" s="1"/>
  <c r="AL16" i="1"/>
  <c r="AA28" i="1"/>
  <c r="AG30" i="1"/>
  <c r="AL49" i="1"/>
  <c r="AE91" i="1"/>
  <c r="U96" i="1"/>
  <c r="U98" i="1"/>
  <c r="AC99" i="1"/>
  <c r="AA113" i="1"/>
  <c r="AA112" i="1" s="1"/>
  <c r="Y115" i="1"/>
  <c r="Y10" i="1"/>
  <c r="M10" i="1"/>
  <c r="K10" i="1"/>
  <c r="M12" i="1"/>
  <c r="S18" i="1"/>
  <c r="S16" i="1" s="1"/>
  <c r="U20" i="1"/>
  <c r="U19" i="1" s="1"/>
  <c r="K25" i="1"/>
  <c r="K23" i="1" s="1"/>
  <c r="Y27" i="1"/>
  <c r="AG35" i="1"/>
  <c r="AG39" i="1"/>
  <c r="K40" i="1"/>
  <c r="Y41" i="1"/>
  <c r="AA43" i="1"/>
  <c r="O43" i="1"/>
  <c r="S43" i="1"/>
  <c r="AA48" i="1"/>
  <c r="O48" i="1"/>
  <c r="M48" i="1"/>
  <c r="K50" i="1"/>
  <c r="AC53" i="1"/>
  <c r="O58" i="1"/>
  <c r="J117" i="1"/>
  <c r="V117" i="1"/>
  <c r="AH117" i="1"/>
  <c r="AC10" i="1"/>
  <c r="AA11" i="1"/>
  <c r="O11" i="1"/>
  <c r="O12" i="1"/>
  <c r="AE12" i="1"/>
  <c r="AC17" i="1"/>
  <c r="AC16" i="1" s="1"/>
  <c r="AG24" i="1"/>
  <c r="AG23" i="1" s="1"/>
  <c r="AA25" i="1"/>
  <c r="M27" i="1"/>
  <c r="AA27" i="1"/>
  <c r="U28" i="1"/>
  <c r="AC29" i="1"/>
  <c r="AC31" i="1"/>
  <c r="AE33" i="1"/>
  <c r="AI36" i="1"/>
  <c r="AI34" i="1" s="1"/>
  <c r="AL37" i="1"/>
  <c r="M40" i="1"/>
  <c r="AI41" i="1"/>
  <c r="AE41" i="1"/>
  <c r="AC42" i="1"/>
  <c r="Y43" i="1"/>
  <c r="Y44" i="1"/>
  <c r="AE46" i="1"/>
  <c r="Y48" i="1"/>
  <c r="M50" i="1"/>
  <c r="AG52" i="1"/>
  <c r="O53" i="1"/>
  <c r="AC59" i="1"/>
  <c r="AE60" i="1"/>
  <c r="U62" i="1"/>
  <c r="Y62" i="1"/>
  <c r="K62" i="1"/>
  <c r="Q10" i="1"/>
  <c r="S12" i="1"/>
  <c r="S9" i="1" s="1"/>
  <c r="AG12" i="1"/>
  <c r="Y15" i="1"/>
  <c r="Y14" i="1" s="1"/>
  <c r="M15" i="1"/>
  <c r="M14" i="1" s="1"/>
  <c r="U15" i="1"/>
  <c r="U14" i="1" s="1"/>
  <c r="AI15" i="1"/>
  <c r="AI14" i="1" s="1"/>
  <c r="AG17" i="1"/>
  <c r="AG16" i="1" s="1"/>
  <c r="K18" i="1"/>
  <c r="K16" i="1" s="1"/>
  <c r="Y18" i="1"/>
  <c r="Y16" i="1" s="1"/>
  <c r="K20" i="1"/>
  <c r="S22" i="1"/>
  <c r="S21" i="1" s="1"/>
  <c r="AA24" i="1"/>
  <c r="O24" i="1"/>
  <c r="U24" i="1"/>
  <c r="AI24" i="1"/>
  <c r="O25" i="1"/>
  <c r="AE25" i="1"/>
  <c r="AE23" i="1" s="1"/>
  <c r="AC27" i="1"/>
  <c r="Q29" i="1"/>
  <c r="Q26" i="1" s="1"/>
  <c r="K30" i="1"/>
  <c r="Y30" i="1"/>
  <c r="AG31" i="1"/>
  <c r="K32" i="1"/>
  <c r="Y32" i="1"/>
  <c r="AG33" i="1"/>
  <c r="O40" i="1"/>
  <c r="AC41" i="1"/>
  <c r="K43" i="1"/>
  <c r="AC43" i="1"/>
  <c r="AE44" i="1"/>
  <c r="AG46" i="1"/>
  <c r="AE47" i="1"/>
  <c r="K48" i="1"/>
  <c r="AE48" i="1"/>
  <c r="O50" i="1"/>
  <c r="AA50" i="1"/>
  <c r="U51" i="1"/>
  <c r="AA51" i="1"/>
  <c r="M51" i="1"/>
  <c r="S53" i="1"/>
  <c r="AI53" i="1"/>
  <c r="AC55" i="1"/>
  <c r="AG59" i="1"/>
  <c r="AG60" i="1"/>
  <c r="AA62" i="1"/>
  <c r="M64" i="1"/>
  <c r="M63" i="1" s="1"/>
  <c r="AE64" i="1"/>
  <c r="AE63" i="1" s="1"/>
  <c r="U66" i="1"/>
  <c r="AL65" i="1"/>
  <c r="Q68" i="1"/>
  <c r="AA68" i="1"/>
  <c r="M68" i="1"/>
  <c r="S68" i="1"/>
  <c r="Y68" i="1"/>
  <c r="AC69" i="1"/>
  <c r="AI69" i="1"/>
  <c r="AE69" i="1"/>
  <c r="K70" i="1"/>
  <c r="AA76" i="1"/>
  <c r="O76" i="1"/>
  <c r="Q76" i="1"/>
  <c r="M76" i="1"/>
  <c r="K76" i="1"/>
  <c r="U76" i="1"/>
  <c r="AA82" i="1"/>
  <c r="O82" i="1"/>
  <c r="Q82" i="1"/>
  <c r="M82" i="1"/>
  <c r="K82" i="1"/>
  <c r="U82" i="1"/>
  <c r="AL93" i="1"/>
  <c r="M109" i="1"/>
  <c r="M107" i="1" s="1"/>
  <c r="S116" i="1"/>
  <c r="U12" i="1"/>
  <c r="AI17" i="1"/>
  <c r="S25" i="1"/>
  <c r="AI31" i="1"/>
  <c r="AI26" i="1" s="1"/>
  <c r="K33" i="1"/>
  <c r="U33" i="1"/>
  <c r="Y36" i="1"/>
  <c r="M36" i="1"/>
  <c r="Q36" i="1"/>
  <c r="Q34" i="1" s="1"/>
  <c r="AE38" i="1"/>
  <c r="AE39" i="1"/>
  <c r="AC39" i="1"/>
  <c r="Q50" i="1"/>
  <c r="K57" i="1"/>
  <c r="O57" i="1"/>
  <c r="Y57" i="1"/>
  <c r="Y58" i="1"/>
  <c r="M58" i="1"/>
  <c r="U58" i="1"/>
  <c r="AC68" i="1"/>
  <c r="AG68" i="1"/>
  <c r="AE68" i="1"/>
  <c r="AC76" i="1"/>
  <c r="AG76" i="1"/>
  <c r="AE76" i="1"/>
  <c r="AC82" i="1"/>
  <c r="AG82" i="1"/>
  <c r="AE82" i="1"/>
  <c r="U88" i="1"/>
  <c r="K88" i="1"/>
  <c r="M88" i="1"/>
  <c r="AA88" i="1"/>
  <c r="Q88" i="1"/>
  <c r="AC95" i="1"/>
  <c r="AE95" i="1"/>
  <c r="AI95" i="1"/>
  <c r="AG95" i="1"/>
  <c r="K100" i="1"/>
  <c r="S100" i="1"/>
  <c r="O100" i="1"/>
  <c r="M100" i="1"/>
  <c r="Q100" i="1"/>
  <c r="Y100" i="1"/>
  <c r="U25" i="1"/>
  <c r="AA29" i="1"/>
  <c r="O29" i="1"/>
  <c r="U29" i="1"/>
  <c r="AG38" i="1"/>
  <c r="U40" i="1"/>
  <c r="S40" i="1"/>
  <c r="S50" i="1"/>
  <c r="Y53" i="1"/>
  <c r="M53" i="1"/>
  <c r="Q53" i="1"/>
  <c r="AI57" i="1"/>
  <c r="AC57" i="1"/>
  <c r="Q66" i="1"/>
  <c r="AA66" i="1"/>
  <c r="M66" i="1"/>
  <c r="S66" i="1"/>
  <c r="Y66" i="1"/>
  <c r="AC67" i="1"/>
  <c r="AI67" i="1"/>
  <c r="AE67" i="1"/>
  <c r="AI68" i="1"/>
  <c r="Q72" i="1"/>
  <c r="AA72" i="1"/>
  <c r="M72" i="1"/>
  <c r="S72" i="1"/>
  <c r="Y72" i="1"/>
  <c r="AC73" i="1"/>
  <c r="AE73" i="1"/>
  <c r="AI73" i="1"/>
  <c r="AA77" i="1"/>
  <c r="O77" i="1"/>
  <c r="Q77" i="1"/>
  <c r="K77" i="1"/>
  <c r="Y77" i="1"/>
  <c r="S77" i="1"/>
  <c r="AK77" i="1"/>
  <c r="AC79" i="1"/>
  <c r="AE79" i="1"/>
  <c r="AI79" i="1"/>
  <c r="AA83" i="1"/>
  <c r="O83" i="1"/>
  <c r="Q83" i="1"/>
  <c r="K83" i="1"/>
  <c r="Y83" i="1"/>
  <c r="S83" i="1"/>
  <c r="AK83" i="1"/>
  <c r="AC85" i="1"/>
  <c r="AE85" i="1"/>
  <c r="AI85" i="1"/>
  <c r="AE98" i="1"/>
  <c r="AG98" i="1"/>
  <c r="AI98" i="1"/>
  <c r="AI115" i="1"/>
  <c r="AI114" i="1" s="1"/>
  <c r="AE115" i="1"/>
  <c r="AG115" i="1"/>
  <c r="AC115" i="1"/>
  <c r="U10" i="1"/>
  <c r="Z117" i="1"/>
  <c r="AC15" i="1"/>
  <c r="AC14" i="1" s="1"/>
  <c r="AC24" i="1"/>
  <c r="AC23" i="1" s="1"/>
  <c r="K27" i="1"/>
  <c r="U27" i="1"/>
  <c r="M33" i="1"/>
  <c r="AA33" i="1"/>
  <c r="AE35" i="1"/>
  <c r="AE34" i="1" s="1"/>
  <c r="K36" i="1"/>
  <c r="AC36" i="1"/>
  <c r="AI38" i="1"/>
  <c r="Y40" i="1"/>
  <c r="K46" i="1"/>
  <c r="AA46" i="1"/>
  <c r="M46" i="1"/>
  <c r="Y46" i="1"/>
  <c r="AC52" i="1"/>
  <c r="AA53" i="1"/>
  <c r="M57" i="1"/>
  <c r="AE57" i="1"/>
  <c r="K58" i="1"/>
  <c r="AA59" i="1"/>
  <c r="O59" i="1"/>
  <c r="Q59" i="1"/>
  <c r="Q60" i="1"/>
  <c r="Y60" i="1"/>
  <c r="K60" i="1"/>
  <c r="AC66" i="1"/>
  <c r="AG66" i="1"/>
  <c r="AE66" i="1"/>
  <c r="AG67" i="1"/>
  <c r="AC72" i="1"/>
  <c r="AG72" i="1"/>
  <c r="AE72" i="1"/>
  <c r="AC75" i="1"/>
  <c r="AI75" i="1"/>
  <c r="AG75" i="1"/>
  <c r="AE75" i="1"/>
  <c r="AC81" i="1"/>
  <c r="AI81" i="1"/>
  <c r="AG81" i="1"/>
  <c r="AE81" i="1"/>
  <c r="O88" i="1"/>
  <c r="K102" i="1"/>
  <c r="O102" i="1"/>
  <c r="M102" i="1"/>
  <c r="Y12" i="1"/>
  <c r="AA10" i="1"/>
  <c r="AA12" i="1"/>
  <c r="AE15" i="1"/>
  <c r="AE14" i="1" s="1"/>
  <c r="AA20" i="1"/>
  <c r="AA19" i="1" s="1"/>
  <c r="O20" i="1"/>
  <c r="O19" i="1" s="1"/>
  <c r="Y25" i="1"/>
  <c r="K29" i="1"/>
  <c r="S32" i="1"/>
  <c r="O36" i="1"/>
  <c r="AA40" i="1"/>
  <c r="Y42" i="1"/>
  <c r="M42" i="1"/>
  <c r="AA42" i="1"/>
  <c r="K42" i="1"/>
  <c r="Q44" i="1"/>
  <c r="AA44" i="1"/>
  <c r="M44" i="1"/>
  <c r="AE52" i="1"/>
  <c r="AE49" i="1" s="1"/>
  <c r="Q57" i="1"/>
  <c r="AE61" i="1"/>
  <c r="AG61" i="1"/>
  <c r="AA64" i="1"/>
  <c r="AA63" i="1" s="1"/>
  <c r="O64" i="1"/>
  <c r="O63" i="1" s="1"/>
  <c r="Y64" i="1"/>
  <c r="Y63" i="1" s="1"/>
  <c r="K64" i="1"/>
  <c r="Q70" i="1"/>
  <c r="AA70" i="1"/>
  <c r="M70" i="1"/>
  <c r="S70" i="1"/>
  <c r="Y70" i="1"/>
  <c r="S88" i="1"/>
  <c r="K109" i="1"/>
  <c r="S109" i="1"/>
  <c r="O109" i="1"/>
  <c r="O107" i="1" s="1"/>
  <c r="Q109" i="1"/>
  <c r="U109" i="1"/>
  <c r="U107" i="1" s="1"/>
  <c r="AA109" i="1"/>
  <c r="AA107" i="1" s="1"/>
  <c r="Q116" i="1"/>
  <c r="Q114" i="1" s="1"/>
  <c r="O116" i="1"/>
  <c r="Y116" i="1"/>
  <c r="K116" i="1"/>
  <c r="M116" i="1"/>
  <c r="AA116" i="1"/>
  <c r="K12" i="1"/>
  <c r="Y29" i="1"/>
  <c r="U30" i="1"/>
  <c r="O33" i="1"/>
  <c r="AC33" i="1"/>
  <c r="AG36" i="1"/>
  <c r="K41" i="1"/>
  <c r="Q41" i="1"/>
  <c r="AC46" i="1"/>
  <c r="AC45" i="1" s="1"/>
  <c r="K53" i="1"/>
  <c r="AG57" i="1"/>
  <c r="K66" i="1"/>
  <c r="AC71" i="1"/>
  <c r="AI71" i="1"/>
  <c r="P117" i="1"/>
  <c r="AB117" i="1"/>
  <c r="O10" i="1"/>
  <c r="U11" i="1"/>
  <c r="M25" i="1"/>
  <c r="M23" i="1" s="1"/>
  <c r="Y28" i="1"/>
  <c r="M28" i="1"/>
  <c r="M29" i="1"/>
  <c r="Q33" i="1"/>
  <c r="S36" i="1"/>
  <c r="AA41" i="1"/>
  <c r="O46" i="1"/>
  <c r="AC47" i="1"/>
  <c r="Y50" i="1"/>
  <c r="AG53" i="1"/>
  <c r="AG49" i="1" s="1"/>
  <c r="S57" i="1"/>
  <c r="Q58" i="1"/>
  <c r="K59" i="1"/>
  <c r="M60" i="1"/>
  <c r="O66" i="1"/>
  <c r="AK66" i="1"/>
  <c r="AC70" i="1"/>
  <c r="AG70" i="1"/>
  <c r="AE70" i="1"/>
  <c r="AG71" i="1"/>
  <c r="O72" i="1"/>
  <c r="AK72" i="1"/>
  <c r="AA74" i="1"/>
  <c r="O74" i="1"/>
  <c r="Q74" i="1"/>
  <c r="AK74" i="1"/>
  <c r="U74" i="1"/>
  <c r="S74" i="1"/>
  <c r="Y74" i="1"/>
  <c r="AI76" i="1"/>
  <c r="U77" i="1"/>
  <c r="AA80" i="1"/>
  <c r="O80" i="1"/>
  <c r="Q80" i="1"/>
  <c r="AK80" i="1"/>
  <c r="U80" i="1"/>
  <c r="S80" i="1"/>
  <c r="Y80" i="1"/>
  <c r="AI82" i="1"/>
  <c r="U83" i="1"/>
  <c r="AC86" i="1"/>
  <c r="AE86" i="1"/>
  <c r="AI86" i="1"/>
  <c r="Y88" i="1"/>
  <c r="Q90" i="1"/>
  <c r="AC98" i="1"/>
  <c r="K35" i="1"/>
  <c r="U35" i="1"/>
  <c r="U34" i="1" s="1"/>
  <c r="Y47" i="1"/>
  <c r="M47" i="1"/>
  <c r="U47" i="1"/>
  <c r="K52" i="1"/>
  <c r="U52" i="1"/>
  <c r="S56" i="1"/>
  <c r="S54" i="1" s="1"/>
  <c r="K67" i="1"/>
  <c r="Y67" i="1"/>
  <c r="K69" i="1"/>
  <c r="Y69" i="1"/>
  <c r="K71" i="1"/>
  <c r="Y71" i="1"/>
  <c r="AA75" i="1"/>
  <c r="O75" i="1"/>
  <c r="Q75" i="1"/>
  <c r="AI77" i="1"/>
  <c r="AG78" i="1"/>
  <c r="AA81" i="1"/>
  <c r="O81" i="1"/>
  <c r="Q81" i="1"/>
  <c r="AI83" i="1"/>
  <c r="AG84" i="1"/>
  <c r="AE92" i="1"/>
  <c r="Q94" i="1"/>
  <c r="S94" i="1"/>
  <c r="K94" i="1"/>
  <c r="M94" i="1"/>
  <c r="AI106" i="1"/>
  <c r="AE106" i="1"/>
  <c r="AG106" i="1"/>
  <c r="AC106" i="1"/>
  <c r="AC103" i="1" s="1"/>
  <c r="AI109" i="1"/>
  <c r="AG109" i="1"/>
  <c r="AC109" i="1"/>
  <c r="AC107" i="1" s="1"/>
  <c r="AA78" i="1"/>
  <c r="O78" i="1"/>
  <c r="Q78" i="1"/>
  <c r="AA84" i="1"/>
  <c r="O84" i="1"/>
  <c r="Q84" i="1"/>
  <c r="U104" i="1"/>
  <c r="Q104" i="1"/>
  <c r="AA104" i="1"/>
  <c r="K104" i="1"/>
  <c r="U67" i="1"/>
  <c r="U69" i="1"/>
  <c r="U71" i="1"/>
  <c r="AA73" i="1"/>
  <c r="O73" i="1"/>
  <c r="Q73" i="1"/>
  <c r="AE77" i="1"/>
  <c r="Y78" i="1"/>
  <c r="AA79" i="1"/>
  <c r="O79" i="1"/>
  <c r="Q79" i="1"/>
  <c r="AE83" i="1"/>
  <c r="Y84" i="1"/>
  <c r="AA85" i="1"/>
  <c r="O85" i="1"/>
  <c r="Q85" i="1"/>
  <c r="Q95" i="1"/>
  <c r="O95" i="1"/>
  <c r="Y95" i="1"/>
  <c r="K95" i="1"/>
  <c r="M95" i="1"/>
  <c r="S95" i="1"/>
  <c r="M101" i="1"/>
  <c r="O101" i="1"/>
  <c r="AL107" i="1"/>
  <c r="AL114" i="1"/>
  <c r="U87" i="1"/>
  <c r="AI88" i="1"/>
  <c r="AA92" i="1"/>
  <c r="AA90" i="1" s="1"/>
  <c r="O92" i="1"/>
  <c r="O90" i="1" s="1"/>
  <c r="K92" i="1"/>
  <c r="Y92" i="1"/>
  <c r="AI105" i="1"/>
  <c r="AE105" i="1"/>
  <c r="AG105" i="1"/>
  <c r="AG103" i="1" s="1"/>
  <c r="Y91" i="1"/>
  <c r="M91" i="1"/>
  <c r="M90" i="1" s="1"/>
  <c r="U91" i="1"/>
  <c r="AI100" i="1"/>
  <c r="AG100" i="1"/>
  <c r="AC100" i="1"/>
  <c r="AE100" i="1"/>
  <c r="K105" i="1"/>
  <c r="Q105" i="1"/>
  <c r="AA105" i="1"/>
  <c r="M105" i="1"/>
  <c r="AC116" i="1"/>
  <c r="AE116" i="1"/>
  <c r="AG116" i="1"/>
  <c r="AG94" i="1"/>
  <c r="S99" i="1"/>
  <c r="Y106" i="1"/>
  <c r="M106" i="1"/>
  <c r="U106" i="1"/>
  <c r="S108" i="1"/>
  <c r="O113" i="1"/>
  <c r="O112" i="1" s="1"/>
  <c r="K99" i="1"/>
  <c r="Y99" i="1"/>
  <c r="AA106" i="1"/>
  <c r="Y108" i="1"/>
  <c r="Y107" i="1" s="1"/>
  <c r="S113" i="1"/>
  <c r="S112" i="1" s="1"/>
  <c r="AA115" i="1"/>
  <c r="O115" i="1"/>
  <c r="O114" i="1" s="1"/>
  <c r="U115" i="1"/>
  <c r="U114" i="1" s="1"/>
  <c r="AM80" i="1" l="1"/>
  <c r="AM72" i="1"/>
  <c r="S103" i="1"/>
  <c r="AI107" i="1"/>
  <c r="M114" i="1"/>
  <c r="O34" i="1"/>
  <c r="AI49" i="1"/>
  <c r="AE26" i="1"/>
  <c r="AI103" i="1"/>
  <c r="S26" i="1"/>
  <c r="S114" i="1"/>
  <c r="AE90" i="1"/>
  <c r="S34" i="1"/>
  <c r="Y23" i="1"/>
  <c r="Y34" i="1"/>
  <c r="AI16" i="1"/>
  <c r="AG26" i="1"/>
  <c r="K54" i="1"/>
  <c r="AM39" i="1"/>
  <c r="AM11" i="1"/>
  <c r="AC49" i="1"/>
  <c r="U93" i="1"/>
  <c r="AM106" i="1"/>
  <c r="S37" i="1"/>
  <c r="Q107" i="1"/>
  <c r="AM28" i="1"/>
  <c r="AG54" i="1"/>
  <c r="S23" i="1"/>
  <c r="Y114" i="1"/>
  <c r="Y103" i="1"/>
  <c r="U90" i="1"/>
  <c r="AM101" i="1"/>
  <c r="Y49" i="1"/>
  <c r="S49" i="1"/>
  <c r="AM51" i="1"/>
  <c r="AM48" i="1"/>
  <c r="AI23" i="1"/>
  <c r="AG9" i="1"/>
  <c r="U9" i="1"/>
  <c r="AG45" i="1"/>
  <c r="AM13" i="1"/>
  <c r="AM81" i="1"/>
  <c r="U45" i="1"/>
  <c r="AM86" i="1"/>
  <c r="M54" i="1"/>
  <c r="AE103" i="1"/>
  <c r="AG107" i="1"/>
  <c r="AM98" i="1"/>
  <c r="AM113" i="1"/>
  <c r="AM112" i="1" s="1"/>
  <c r="M34" i="1"/>
  <c r="Y9" i="1"/>
  <c r="S107" i="1"/>
  <c r="AM78" i="1"/>
  <c r="AM74" i="1"/>
  <c r="AM61" i="1"/>
  <c r="M45" i="1"/>
  <c r="O26" i="1"/>
  <c r="AC26" i="1"/>
  <c r="AA23" i="1"/>
  <c r="S45" i="1"/>
  <c r="AM95" i="1"/>
  <c r="AM85" i="1"/>
  <c r="AM79" i="1"/>
  <c r="AM73" i="1"/>
  <c r="AM84" i="1"/>
  <c r="AM75" i="1"/>
  <c r="AM69" i="1"/>
  <c r="AE54" i="1"/>
  <c r="AA45" i="1"/>
  <c r="AC34" i="1"/>
  <c r="AI54" i="1"/>
  <c r="U54" i="1"/>
  <c r="AM68" i="1"/>
  <c r="Q9" i="1"/>
  <c r="AL117" i="1"/>
  <c r="AE9" i="1"/>
  <c r="AM96" i="1"/>
  <c r="AA93" i="1"/>
  <c r="Y93" i="1"/>
  <c r="Q54" i="1"/>
  <c r="AM97" i="1"/>
  <c r="AM31" i="1"/>
  <c r="M103" i="1"/>
  <c r="Y90" i="1"/>
  <c r="AM87" i="1"/>
  <c r="AA54" i="1"/>
  <c r="AI65" i="1"/>
  <c r="U49" i="1"/>
  <c r="AC9" i="1"/>
  <c r="AM105" i="1"/>
  <c r="M93" i="1"/>
  <c r="AM67" i="1"/>
  <c r="AM47" i="1"/>
  <c r="AM59" i="1"/>
  <c r="O45" i="1"/>
  <c r="O9" i="1"/>
  <c r="AM66" i="1"/>
  <c r="K65" i="1"/>
  <c r="AM58" i="1"/>
  <c r="Y45" i="1"/>
  <c r="AI37" i="1"/>
  <c r="AM36" i="1"/>
  <c r="AM27" i="1"/>
  <c r="K26" i="1"/>
  <c r="AM15" i="1"/>
  <c r="AM14" i="1" s="1"/>
  <c r="AE114" i="1"/>
  <c r="M65" i="1"/>
  <c r="AC37" i="1"/>
  <c r="AC93" i="1"/>
  <c r="AM76" i="1"/>
  <c r="AM43" i="1"/>
  <c r="O37" i="1"/>
  <c r="AM30" i="1"/>
  <c r="U23" i="1"/>
  <c r="AM18" i="1"/>
  <c r="M49" i="1"/>
  <c r="M26" i="1"/>
  <c r="AM40" i="1"/>
  <c r="AM25" i="1"/>
  <c r="U103" i="1"/>
  <c r="K93" i="1"/>
  <c r="AM94" i="1"/>
  <c r="K107" i="1"/>
  <c r="AM109" i="1"/>
  <c r="AM64" i="1"/>
  <c r="AM63" i="1" s="1"/>
  <c r="K63" i="1"/>
  <c r="AE65" i="1"/>
  <c r="AM83" i="1"/>
  <c r="AA65" i="1"/>
  <c r="AM100" i="1"/>
  <c r="Q49" i="1"/>
  <c r="AE37" i="1"/>
  <c r="AM33" i="1"/>
  <c r="O23" i="1"/>
  <c r="M9" i="1"/>
  <c r="AM115" i="1"/>
  <c r="AM91" i="1"/>
  <c r="S93" i="1"/>
  <c r="AM71" i="1"/>
  <c r="AK65" i="1"/>
  <c r="AK117" i="1" s="1"/>
  <c r="AM41" i="1"/>
  <c r="AG65" i="1"/>
  <c r="K37" i="1"/>
  <c r="Q65" i="1"/>
  <c r="Y54" i="1"/>
  <c r="AE45" i="1"/>
  <c r="AA37" i="1"/>
  <c r="AM56" i="1"/>
  <c r="O93" i="1"/>
  <c r="K103" i="1"/>
  <c r="AM104" i="1"/>
  <c r="AM52" i="1"/>
  <c r="O65" i="1"/>
  <c r="AM53" i="1"/>
  <c r="AM42" i="1"/>
  <c r="AC65" i="1"/>
  <c r="AM46" i="1"/>
  <c r="K45" i="1"/>
  <c r="O54" i="1"/>
  <c r="U65" i="1"/>
  <c r="AC54" i="1"/>
  <c r="AM32" i="1"/>
  <c r="K49" i="1"/>
  <c r="AM50" i="1"/>
  <c r="M37" i="1"/>
  <c r="AM22" i="1"/>
  <c r="AM21" i="1" s="1"/>
  <c r="AM55" i="1"/>
  <c r="AM44" i="1"/>
  <c r="AM92" i="1"/>
  <c r="K90" i="1"/>
  <c r="AA103" i="1"/>
  <c r="Q93" i="1"/>
  <c r="AM116" i="1"/>
  <c r="AM29" i="1"/>
  <c r="AA9" i="1"/>
  <c r="AC114" i="1"/>
  <c r="Y65" i="1"/>
  <c r="AG37" i="1"/>
  <c r="AI93" i="1"/>
  <c r="AM57" i="1"/>
  <c r="AA49" i="1"/>
  <c r="Q37" i="1"/>
  <c r="AM20" i="1"/>
  <c r="AM19" i="1" s="1"/>
  <c r="K19" i="1"/>
  <c r="AG34" i="1"/>
  <c r="K9" i="1"/>
  <c r="AM10" i="1"/>
  <c r="AM38" i="1"/>
  <c r="AA114" i="1"/>
  <c r="AM99" i="1"/>
  <c r="AG93" i="1"/>
  <c r="Q103" i="1"/>
  <c r="K34" i="1"/>
  <c r="AM35" i="1"/>
  <c r="AM12" i="1"/>
  <c r="AM17" i="1"/>
  <c r="AM102" i="1"/>
  <c r="AM60" i="1"/>
  <c r="Y37" i="1"/>
  <c r="U26" i="1"/>
  <c r="AG114" i="1"/>
  <c r="AM77" i="1"/>
  <c r="S65" i="1"/>
  <c r="AM24" i="1"/>
  <c r="AE93" i="1"/>
  <c r="AM88" i="1"/>
  <c r="AM108" i="1"/>
  <c r="AM82" i="1"/>
  <c r="AM70" i="1"/>
  <c r="O49" i="1"/>
  <c r="AM62" i="1"/>
  <c r="U37" i="1"/>
  <c r="AA26" i="1"/>
  <c r="Y26" i="1"/>
  <c r="AM16" i="1" l="1"/>
  <c r="AM34" i="1"/>
  <c r="Y117" i="1"/>
  <c r="AE117" i="1"/>
  <c r="AM103" i="1"/>
  <c r="AI117" i="1"/>
  <c r="AM49" i="1"/>
  <c r="W117" i="1"/>
  <c r="AM90" i="1"/>
  <c r="U117" i="1"/>
  <c r="Q117" i="1"/>
  <c r="AG117" i="1"/>
  <c r="AC117" i="1"/>
  <c r="AA117" i="1"/>
  <c r="M117" i="1"/>
  <c r="K117" i="1"/>
  <c r="S117" i="1"/>
  <c r="AM107" i="1"/>
  <c r="AM54" i="1"/>
  <c r="AM26" i="1"/>
  <c r="AM37" i="1"/>
  <c r="AM65" i="1"/>
  <c r="AM23" i="1"/>
  <c r="AM9" i="1"/>
  <c r="AM45" i="1"/>
  <c r="AM114" i="1"/>
  <c r="AM93" i="1"/>
  <c r="O117" i="1"/>
  <c r="AM117" i="1" l="1"/>
</calcChain>
</file>

<file path=xl/sharedStrings.xml><?xml version="1.0" encoding="utf-8"?>
<sst xmlns="http://schemas.openxmlformats.org/spreadsheetml/2006/main" count="205" uniqueCount="141">
  <si>
    <t>Объемы медицинской помощи по территориальной программе обязательного медицинского страхования на 2025 год по методам  высокотехнологичной медицинской помощи, финансовое обеспечение которых осуществляетсяза счет средств ОМС (застрахованные в Хабаровском крае)</t>
  </si>
  <si>
    <t>НОВОЕ!!!!</t>
  </si>
  <si>
    <t>Доля, индексируемая на КД</t>
  </si>
  <si>
    <t>Профиль</t>
  </si>
  <si>
    <t>Группа ВМП</t>
  </si>
  <si>
    <t>КД _2025 г.</t>
  </si>
  <si>
    <t>Норматив финансовых затрат на единицу объема ВМП, руб. 2025 год</t>
  </si>
  <si>
    <t>тариф 2025 г.
 1р. группа</t>
  </si>
  <si>
    <t>тариф 2025 г.
 2 р. Группа</t>
  </si>
  <si>
    <t>КГБУЗ "Краевая клиническая больница" имени профессора С.И. Сергеева МЗ Хабаровского края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</si>
  <si>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</si>
  <si>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</si>
  <si>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</si>
  <si>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r>
      <t xml:space="preserve">КГБУЗ "Краевой клинический центр онкологии" </t>
    </r>
    <r>
      <rPr>
        <b/>
        <i/>
        <sz val="11"/>
        <rFont val="Times New Roman"/>
        <family val="1"/>
        <charset val="204"/>
      </rPr>
      <t>г.Хабаровск</t>
    </r>
  </si>
  <si>
    <t>КГБУЗ "Краевой кожно-венерологический диспансер" МХ ХК</t>
  </si>
  <si>
    <t>КГБУЗ "Городская клиническая больница" имени профессора А.М. Войно-Ясенецкого МЗ ХК</t>
  </si>
  <si>
    <r>
      <t>ЧУЗ "Клиническая больница "РЖД-Медицина"</t>
    </r>
    <r>
      <rPr>
        <b/>
        <i/>
        <sz val="11"/>
        <rFont val="Times New Roman"/>
        <family val="1"/>
        <charset val="204"/>
      </rPr>
      <t xml:space="preserve"> г. Хабаровск</t>
    </r>
  </si>
  <si>
    <t>КГБУЗ "Городская клиническая больница" имени профессора Г.Л. Александровича МЗ ХК</t>
  </si>
  <si>
    <r>
      <t>КГБУЗ "Краевой клинический центр онкологии" МЗ ХК</t>
    </r>
    <r>
      <rPr>
        <b/>
        <i/>
        <sz val="11"/>
        <color rgb="FFFF0000"/>
        <rFont val="Times New Roman"/>
        <family val="1"/>
        <charset val="204"/>
      </rPr>
      <t xml:space="preserve"> 
г. Комсомольск</t>
    </r>
  </si>
  <si>
    <r>
      <t xml:space="preserve">ЧУЗ "Клиническая больница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</si>
  <si>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"Городская больница № 7" МЗ ХК</t>
  </si>
  <si>
    <t>КГБУЗ "Городская больница" имени М.И. Шевчук МЗ ХК</t>
  </si>
  <si>
    <t>АО "Медицина" (Москва)</t>
  </si>
  <si>
    <t>Всего</t>
  </si>
  <si>
    <t>1 р. группа</t>
  </si>
  <si>
    <t>2 р. группа</t>
  </si>
  <si>
    <t>2025</t>
  </si>
  <si>
    <t>Своя территория</t>
  </si>
  <si>
    <t>кол-во законченных случаев</t>
  </si>
  <si>
    <t>стоимость</t>
  </si>
  <si>
    <t>Акушерство и гинекология</t>
  </si>
  <si>
    <t>ВМП 1</t>
  </si>
  <si>
    <t>ВМП 2</t>
  </si>
  <si>
    <t>ВМП 3</t>
  </si>
  <si>
    <t xml:space="preserve">ВМП 4 </t>
  </si>
  <si>
    <t>Гастроэнтерология</t>
  </si>
  <si>
    <t>ВМП 5</t>
  </si>
  <si>
    <t>Гематология</t>
  </si>
  <si>
    <t>ВМП 6</t>
  </si>
  <si>
    <t>ВМП 7</t>
  </si>
  <si>
    <t>Детская хирургия в период новорожденности</t>
  </si>
  <si>
    <t>ВМП 8</t>
  </si>
  <si>
    <t>Дерматовенерология</t>
  </si>
  <si>
    <t>ВМП 9</t>
  </si>
  <si>
    <t>Комбустиология</t>
  </si>
  <si>
    <t>ВМП 10</t>
  </si>
  <si>
    <t>ВМП 11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</si>
  <si>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</si>
  <si>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</si>
  <si>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</si>
  <si>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</si>
  <si>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</si>
  <si>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</si>
  <si>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</si>
  <si>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ВМП 18</t>
  </si>
  <si>
    <t>Неонатология</t>
  </si>
  <si>
    <t>ВМП 19</t>
  </si>
  <si>
    <t xml:space="preserve">ВМП 20  </t>
  </si>
  <si>
    <t>Онкология</t>
  </si>
  <si>
    <t>ВМП 21</t>
  </si>
  <si>
    <t xml:space="preserve">ВМП 22  </t>
  </si>
  <si>
    <t>ВМП 23 (лейкозы) дети</t>
  </si>
  <si>
    <t>ВМП 24 (лейкозы) взрослые</t>
  </si>
  <si>
    <t>ВМП 25(дистанц. ЛТ)</t>
  </si>
  <si>
    <t>ВМП 26 (дистанц. ЛТ)</t>
  </si>
  <si>
    <t>ВМП 27 (дистанц. ЛТ)</t>
  </si>
  <si>
    <t>Оториноларингология</t>
  </si>
  <si>
    <t>ВМП 28</t>
  </si>
  <si>
    <t>ВМП 29</t>
  </si>
  <si>
    <t>ВМП 30</t>
  </si>
  <si>
    <t>Офтальмология</t>
  </si>
  <si>
    <t>ВМП 31</t>
  </si>
  <si>
    <t>ВМП 32</t>
  </si>
  <si>
    <t>ВМП 33</t>
  </si>
  <si>
    <t>ВМП 34</t>
  </si>
  <si>
    <t>Педиатрия</t>
  </si>
  <si>
    <t>ВМП 35</t>
  </si>
  <si>
    <t>ВМП 36</t>
  </si>
  <si>
    <t>ВМП 37</t>
  </si>
  <si>
    <t xml:space="preserve">ВМП 38 </t>
  </si>
  <si>
    <t xml:space="preserve">ВМП 39 </t>
  </si>
  <si>
    <t xml:space="preserve">ВМП 40 </t>
  </si>
  <si>
    <t xml:space="preserve">ВМП 41 </t>
  </si>
  <si>
    <t xml:space="preserve">ВМП 42 </t>
  </si>
  <si>
    <t>Ревматология</t>
  </si>
  <si>
    <t xml:space="preserve">ВМП 43 </t>
  </si>
  <si>
    <t>Сердечно-сосудистая хирургия</t>
  </si>
  <si>
    <t>ВМП 44 (1 стента инфаркт)</t>
  </si>
  <si>
    <t>ВМП 45 (2 стента инфаркт)</t>
  </si>
  <si>
    <t>ВМП 46 (3 стента инфаркт)</t>
  </si>
  <si>
    <t>ВМП 47 (1 стента ИБС)</t>
  </si>
  <si>
    <t>ВМП 48  (2 стента ИБС)</t>
  </si>
  <si>
    <t>ВМП 49 (3 стента ИБС)</t>
  </si>
  <si>
    <t>ВМП 50 (ВСУЗИ 1 стент)</t>
  </si>
  <si>
    <t>ВМП 51 (ВСУЗИ 2 стента)</t>
  </si>
  <si>
    <t>ВМП 52 (ВСУЗИ 3 стента)</t>
  </si>
  <si>
    <t>ВМП 53 (кардиостимуляторы) 1 камерные взрослым</t>
  </si>
  <si>
    <t>ВМП 54 (кардиостимуляторы) 1 камерные  дети</t>
  </si>
  <si>
    <t xml:space="preserve">ВМП 55 (кардиостимуляторы) 2 камерные </t>
  </si>
  <si>
    <t>ВМП 56 (эндоваскулярная тромбэкстрация при остром ишемическом инсульте)</t>
  </si>
  <si>
    <t>ВМП 57 (АКШ)</t>
  </si>
  <si>
    <t>ВМП 58 (коронарные ангиопластика или стентирование в сочетании с внутрисосудистой ротационной атерэктомией при ИБС) (с установкой 1-3 стентов в коронарные артерии)</t>
  </si>
  <si>
    <t>ВМП 59</t>
  </si>
  <si>
    <t>ВМП 60</t>
  </si>
  <si>
    <t>ВМП 61</t>
  </si>
  <si>
    <t>ВМП 62</t>
  </si>
  <si>
    <t>ВМП 63</t>
  </si>
  <si>
    <t>ВМП 64</t>
  </si>
  <si>
    <t>ВМП 65</t>
  </si>
  <si>
    <t>ВМП 66</t>
  </si>
  <si>
    <t xml:space="preserve">ВМП 67 </t>
  </si>
  <si>
    <t>Торакальная хирургия</t>
  </si>
  <si>
    <t>ВМП 68</t>
  </si>
  <si>
    <t xml:space="preserve">ВМП 69 </t>
  </si>
  <si>
    <t>Травматология и ортопедия</t>
  </si>
  <si>
    <t xml:space="preserve">ВМП 70 </t>
  </si>
  <si>
    <t>ВМП 71</t>
  </si>
  <si>
    <t>ВМП 72 (эндопротезы)</t>
  </si>
  <si>
    <t>ВМП 73 (эндопротезы)</t>
  </si>
  <si>
    <t>ВМП 74</t>
  </si>
  <si>
    <t>ВМП 75</t>
  </si>
  <si>
    <t>ВМП 76</t>
  </si>
  <si>
    <t>ВМП 77</t>
  </si>
  <si>
    <t>ВМП 78</t>
  </si>
  <si>
    <t>Урология</t>
  </si>
  <si>
    <t>ВМП 79</t>
  </si>
  <si>
    <t>ВМП 80</t>
  </si>
  <si>
    <t>ВМП 81</t>
  </si>
  <si>
    <t>Хирургия</t>
  </si>
  <si>
    <t>ВМП 82</t>
  </si>
  <si>
    <t>ВМП 83</t>
  </si>
  <si>
    <t>ВМП 84</t>
  </si>
  <si>
    <t>ВМП 85</t>
  </si>
  <si>
    <t>Челюстно-лицевая хирургия</t>
  </si>
  <si>
    <t>ВМП 86</t>
  </si>
  <si>
    <t>Эндокринология</t>
  </si>
  <si>
    <t>ВМП 87</t>
  </si>
  <si>
    <t>ВМП 88</t>
  </si>
  <si>
    <t>Итого</t>
  </si>
  <si>
    <t xml:space="preserve">Приложение № 2
</t>
  </si>
  <si>
    <t>к Протоколу заседания Комиссии по разработке ТП ОМС от 30.05.2025 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</si>
</sst>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  <numFmt numFmtId="165" formatCode="_-* #,##0.00_р_._-;\-* #,##0.00_р_._-;_-* &quot;-&quot;??_р_._-;_-@_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Cyr"/>
      <charset val="204"/>
    </font>
    <font>
      <sz val="9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b/>
      <sz val="13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10"/>
      <name val="Arial Cyr"/>
    </font>
    <font>
      <b/>
      <sz val="11"/>
      <color rgb="FFFF000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EB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2">
    <xf numFmtId="0" fontId="0" fillId="0" borderId="0"/>
    <xf numFmtId="0" fontId="5" fillId="0" borderId="0"/>
    <xf numFmtId="0" fontId="7" fillId="0" borderId="0"/>
    <xf numFmtId="0" fontId="26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28" fillId="0" borderId="0"/>
    <xf numFmtId="0" fontId="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7" fillId="0" borderId="0"/>
    <xf numFmtId="0" fontId="28" fillId="0" borderId="0"/>
    <xf numFmtId="0" fontId="30" fillId="0" borderId="0"/>
    <xf numFmtId="0" fontId="28" fillId="0" borderId="0"/>
    <xf numFmtId="0" fontId="31" fillId="0" borderId="0" applyFill="0" applyBorder="0" applyProtection="0">
      <alignment wrapText="1"/>
      <protection locked="0"/>
    </xf>
    <xf numFmtId="9" fontId="27" fillId="0" borderId="0" applyFont="0" applyFill="0" applyBorder="0" applyAlignment="0" applyProtection="0"/>
    <xf numFmtId="9" fontId="28" fillId="0" borderId="0" quotePrefix="1" applyFont="0" applyFill="0" applyBorder="0" applyAlignment="0">
      <protection locked="0"/>
    </xf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8" fillId="0" borderId="0" quotePrefix="1" applyFont="0" applyFill="0" applyBorder="0" applyAlignment="0">
      <protection locked="0"/>
    </xf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</cellStyleXfs>
  <cellXfs count="127">
    <xf numFmtId="0" fontId="0" fillId="0" borderId="0" xfId="0"/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6" fillId="0" borderId="0" xfId="1" applyFont="1" applyFill="1" applyBorder="1" applyAlignment="1">
      <alignment horizontal="center" vertical="top" wrapText="1"/>
    </xf>
    <xf numFmtId="1" fontId="0" fillId="0" borderId="0" xfId="0" applyNumberFormat="1" applyFont="1" applyFill="1"/>
    <xf numFmtId="0" fontId="6" fillId="0" borderId="0" xfId="1" applyFont="1" applyFill="1" applyBorder="1" applyAlignment="1">
      <alignment horizontal="center" wrapText="1"/>
    </xf>
    <xf numFmtId="3" fontId="0" fillId="0" borderId="0" xfId="0" applyNumberFormat="1" applyFont="1" applyFill="1"/>
    <xf numFmtId="0" fontId="4" fillId="0" borderId="1" xfId="2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0" fillId="0" borderId="0" xfId="0" applyFont="1" applyFill="1" applyBorder="1" applyAlignment="1"/>
    <xf numFmtId="0" fontId="8" fillId="0" borderId="1" xfId="2" applyFont="1" applyFill="1" applyBorder="1" applyAlignment="1">
      <alignment vertical="center"/>
    </xf>
    <xf numFmtId="0" fontId="16" fillId="0" borderId="4" xfId="2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9" fillId="0" borderId="4" xfId="2" applyFont="1" applyFill="1" applyBorder="1" applyAlignment="1">
      <alignment horizontal="center" vertical="center" wrapText="1"/>
    </xf>
    <xf numFmtId="49" fontId="20" fillId="0" borderId="0" xfId="0" applyNumberFormat="1" applyFont="1" applyFill="1"/>
    <xf numFmtId="0" fontId="9" fillId="0" borderId="10" xfId="2" applyFont="1" applyFill="1" applyBorder="1" applyAlignment="1">
      <alignment horizontal="center" vertical="center" wrapText="1"/>
    </xf>
    <xf numFmtId="1" fontId="21" fillId="0" borderId="3" xfId="2" applyNumberFormat="1" applyFont="1" applyFill="1" applyBorder="1" applyAlignment="1">
      <alignment horizontal="center" vertical="center" wrapText="1"/>
    </xf>
    <xf numFmtId="1" fontId="21" fillId="0" borderId="7" xfId="2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11" xfId="2" applyFont="1" applyFill="1" applyBorder="1" applyAlignment="1">
      <alignment horizontal="center" vertical="center" wrapText="1"/>
    </xf>
    <xf numFmtId="0" fontId="22" fillId="0" borderId="4" xfId="2" applyFont="1" applyFill="1" applyBorder="1" applyAlignment="1">
      <alignment horizontal="center" vertical="center" wrapText="1"/>
    </xf>
    <xf numFmtId="0" fontId="22" fillId="0" borderId="5" xfId="2" applyFont="1" applyFill="1" applyBorder="1" applyAlignment="1">
      <alignment horizontal="center" vertical="center" wrapText="1"/>
    </xf>
    <xf numFmtId="0" fontId="22" fillId="5" borderId="3" xfId="2" applyFont="1" applyFill="1" applyBorder="1" applyAlignment="1">
      <alignment vertical="center" wrapText="1"/>
    </xf>
    <xf numFmtId="164" fontId="22" fillId="5" borderId="9" xfId="2" applyNumberFormat="1" applyFont="1" applyFill="1" applyBorder="1" applyAlignment="1">
      <alignment horizontal="center" vertical="center" wrapText="1"/>
    </xf>
    <xf numFmtId="3" fontId="22" fillId="5" borderId="3" xfId="2" applyNumberFormat="1" applyFont="1" applyFill="1" applyBorder="1" applyAlignment="1">
      <alignment horizontal="center" vertical="center" wrapText="1"/>
    </xf>
    <xf numFmtId="9" fontId="3" fillId="5" borderId="3" xfId="0" applyNumberFormat="1" applyFont="1" applyFill="1" applyBorder="1" applyAlignment="1">
      <alignment horizontal="center" vertical="center"/>
    </xf>
    <xf numFmtId="4" fontId="22" fillId="5" borderId="9" xfId="2" applyNumberFormat="1" applyFont="1" applyFill="1" applyBorder="1" applyAlignment="1">
      <alignment horizontal="center" vertical="center" wrapText="1"/>
    </xf>
    <xf numFmtId="41" fontId="22" fillId="5" borderId="4" xfId="2" applyNumberFormat="1" applyFont="1" applyFill="1" applyBorder="1" applyAlignment="1">
      <alignment horizontal="center" vertical="center" wrapText="1"/>
    </xf>
    <xf numFmtId="41" fontId="4" fillId="5" borderId="4" xfId="2" applyNumberFormat="1" applyFont="1" applyFill="1" applyBorder="1" applyAlignment="1">
      <alignment horizontal="center" vertical="center" wrapText="1"/>
    </xf>
    <xf numFmtId="41" fontId="22" fillId="6" borderId="4" xfId="2" applyNumberFormat="1" applyFont="1" applyFill="1" applyBorder="1" applyAlignment="1">
      <alignment horizontal="center" vertical="center" wrapText="1"/>
    </xf>
    <xf numFmtId="41" fontId="22" fillId="5" borderId="5" xfId="2" applyNumberFormat="1" applyFont="1" applyFill="1" applyBorder="1" applyAlignment="1">
      <alignment horizontal="center" vertical="center" wrapText="1"/>
    </xf>
    <xf numFmtId="9" fontId="0" fillId="0" borderId="3" xfId="0" applyNumberFormat="1" applyFont="1" applyFill="1" applyBorder="1" applyAlignment="1">
      <alignment horizontal="center" vertical="center"/>
    </xf>
    <xf numFmtId="0" fontId="23" fillId="0" borderId="3" xfId="2" applyFont="1" applyFill="1" applyBorder="1" applyAlignment="1">
      <alignment vertical="center" wrapText="1"/>
    </xf>
    <xf numFmtId="164" fontId="4" fillId="0" borderId="9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4" fontId="4" fillId="0" borderId="9" xfId="2" applyNumberFormat="1" applyFont="1" applyFill="1" applyBorder="1" applyAlignment="1">
      <alignment horizontal="center" vertical="center" wrapText="1"/>
    </xf>
    <xf numFmtId="1" fontId="4" fillId="0" borderId="9" xfId="2" applyNumberFormat="1" applyFont="1" applyFill="1" applyBorder="1" applyAlignment="1">
      <alignment horizontal="center" vertical="center" wrapText="1"/>
    </xf>
    <xf numFmtId="41" fontId="4" fillId="0" borderId="9" xfId="2" applyNumberFormat="1" applyFont="1" applyFill="1" applyBorder="1" applyAlignment="1">
      <alignment horizontal="center" vertical="center" wrapText="1"/>
    </xf>
    <xf numFmtId="41" fontId="4" fillId="0" borderId="3" xfId="2" applyNumberFormat="1" applyFont="1" applyFill="1" applyBorder="1" applyAlignment="1">
      <alignment horizontal="center" vertical="center" wrapText="1"/>
    </xf>
    <xf numFmtId="41" fontId="4" fillId="0" borderId="7" xfId="2" applyNumberFormat="1" applyFont="1" applyFill="1" applyBorder="1" applyAlignment="1">
      <alignment horizontal="center" vertical="center" wrapText="1"/>
    </xf>
    <xf numFmtId="1" fontId="4" fillId="7" borderId="9" xfId="2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center" wrapText="1"/>
    </xf>
    <xf numFmtId="41" fontId="22" fillId="5" borderId="3" xfId="2" applyNumberFormat="1" applyFont="1" applyFill="1" applyBorder="1" applyAlignment="1">
      <alignment horizontal="center" vertical="center" wrapText="1"/>
    </xf>
    <xf numFmtId="41" fontId="4" fillId="5" borderId="3" xfId="2" applyNumberFormat="1" applyFont="1" applyFill="1" applyBorder="1" applyAlignment="1">
      <alignment horizontal="center" vertical="center" wrapText="1"/>
    </xf>
    <xf numFmtId="41" fontId="22" fillId="6" borderId="3" xfId="2" applyNumberFormat="1" applyFont="1" applyFill="1" applyBorder="1" applyAlignment="1">
      <alignment horizontal="center" vertical="center" wrapText="1"/>
    </xf>
    <xf numFmtId="41" fontId="22" fillId="5" borderId="7" xfId="2" applyNumberFormat="1" applyFont="1" applyFill="1" applyBorder="1" applyAlignment="1">
      <alignment horizontal="center" vertical="center" wrapText="1"/>
    </xf>
    <xf numFmtId="0" fontId="22" fillId="0" borderId="0" xfId="0" applyFont="1" applyFill="1"/>
    <xf numFmtId="0" fontId="9" fillId="0" borderId="3" xfId="2" applyFont="1" applyFill="1" applyBorder="1" applyAlignment="1">
      <alignment horizontal="left" vertical="center" wrapText="1"/>
    </xf>
    <xf numFmtId="0" fontId="9" fillId="0" borderId="4" xfId="2" applyFont="1" applyFill="1" applyBorder="1" applyAlignment="1">
      <alignment horizontal="left" vertical="center" wrapText="1"/>
    </xf>
    <xf numFmtId="1" fontId="22" fillId="5" borderId="9" xfId="2" applyNumberFormat="1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left" vertical="center" wrapText="1"/>
    </xf>
    <xf numFmtId="0" fontId="22" fillId="5" borderId="3" xfId="2" applyFont="1" applyFill="1" applyBorder="1" applyAlignment="1">
      <alignment horizontal="left" vertical="center" wrapText="1"/>
    </xf>
    <xf numFmtId="0" fontId="24" fillId="0" borderId="3" xfId="2" applyNumberFormat="1" applyFont="1" applyFill="1" applyBorder="1" applyProtection="1"/>
    <xf numFmtId="0" fontId="9" fillId="0" borderId="2" xfId="2" applyFont="1" applyFill="1" applyBorder="1" applyAlignment="1">
      <alignment horizontal="left" vertical="center" wrapText="1"/>
    </xf>
    <xf numFmtId="164" fontId="4" fillId="8" borderId="9" xfId="2" applyNumberFormat="1" applyFont="1" applyFill="1" applyBorder="1" applyAlignment="1">
      <alignment horizontal="center" vertical="center" wrapText="1"/>
    </xf>
    <xf numFmtId="3" fontId="4" fillId="8" borderId="3" xfId="2" applyNumberFormat="1" applyFont="1" applyFill="1" applyBorder="1" applyAlignment="1">
      <alignment horizontal="center" vertical="center" wrapText="1"/>
    </xf>
    <xf numFmtId="9" fontId="0" fillId="8" borderId="3" xfId="0" applyNumberFormat="1" applyFont="1" applyFill="1" applyBorder="1" applyAlignment="1">
      <alignment horizontal="center" vertical="center"/>
    </xf>
    <xf numFmtId="164" fontId="4" fillId="5" borderId="9" xfId="2" applyNumberFormat="1" applyFont="1" applyFill="1" applyBorder="1" applyAlignment="1">
      <alignment horizontal="center" vertical="center" wrapText="1"/>
    </xf>
    <xf numFmtId="3" fontId="4" fillId="5" borderId="3" xfId="2" applyNumberFormat="1" applyFont="1" applyFill="1" applyBorder="1" applyAlignment="1">
      <alignment horizontal="center" vertical="center" wrapText="1"/>
    </xf>
    <xf numFmtId="9" fontId="0" fillId="5" borderId="3" xfId="0" applyNumberFormat="1" applyFont="1" applyFill="1" applyBorder="1" applyAlignment="1">
      <alignment horizontal="center" vertical="center"/>
    </xf>
    <xf numFmtId="4" fontId="4" fillId="5" borderId="9" xfId="2" applyNumberFormat="1" applyFont="1" applyFill="1" applyBorder="1" applyAlignment="1">
      <alignment horizontal="center" vertical="center" wrapText="1"/>
    </xf>
    <xf numFmtId="1" fontId="4" fillId="5" borderId="9" xfId="2" applyNumberFormat="1" applyFont="1" applyFill="1" applyBorder="1" applyAlignment="1">
      <alignment horizontal="center" vertical="center" wrapText="1"/>
    </xf>
    <xf numFmtId="41" fontId="4" fillId="6" borderId="3" xfId="2" applyNumberFormat="1" applyFont="1" applyFill="1" applyBorder="1" applyAlignment="1">
      <alignment horizontal="center" vertical="center" wrapText="1"/>
    </xf>
    <xf numFmtId="41" fontId="4" fillId="5" borderId="7" xfId="2" applyNumberFormat="1" applyFont="1" applyFill="1" applyBorder="1" applyAlignment="1">
      <alignment horizontal="center" vertical="center" wrapText="1"/>
    </xf>
    <xf numFmtId="41" fontId="4" fillId="9" borderId="3" xfId="2" applyNumberFormat="1" applyFont="1" applyFill="1" applyBorder="1" applyAlignment="1">
      <alignment horizontal="center" vertical="center" wrapText="1"/>
    </xf>
    <xf numFmtId="3" fontId="0" fillId="0" borderId="3" xfId="0" applyNumberFormat="1" applyFont="1" applyFill="1" applyBorder="1" applyAlignment="1">
      <alignment horizontal="center"/>
    </xf>
    <xf numFmtId="41" fontId="4" fillId="0" borderId="3" xfId="2" applyNumberFormat="1" applyFont="1" applyFill="1" applyBorder="1" applyAlignment="1">
      <alignment horizontal="center" wrapText="1"/>
    </xf>
    <xf numFmtId="3" fontId="3" fillId="5" borderId="3" xfId="0" applyNumberFormat="1" applyFont="1" applyFill="1" applyBorder="1" applyAlignment="1">
      <alignment horizontal="center"/>
    </xf>
    <xf numFmtId="41" fontId="3" fillId="5" borderId="3" xfId="0" applyNumberFormat="1" applyFont="1" applyFill="1" applyBorder="1"/>
    <xf numFmtId="41" fontId="0" fillId="5" borderId="3" xfId="0" applyNumberFormat="1" applyFont="1" applyFill="1" applyBorder="1"/>
    <xf numFmtId="41" fontId="3" fillId="6" borderId="3" xfId="0" applyNumberFormat="1" applyFont="1" applyFill="1" applyBorder="1"/>
    <xf numFmtId="41" fontId="3" fillId="5" borderId="7" xfId="0" applyNumberFormat="1" applyFont="1" applyFill="1" applyBorder="1"/>
    <xf numFmtId="3" fontId="22" fillId="5" borderId="9" xfId="2" applyNumberFormat="1" applyFont="1" applyFill="1" applyBorder="1" applyAlignment="1">
      <alignment horizontal="right" vertical="center" wrapText="1"/>
    </xf>
    <xf numFmtId="3" fontId="4" fillId="5" borderId="9" xfId="2" applyNumberFormat="1" applyFont="1" applyFill="1" applyBorder="1" applyAlignment="1">
      <alignment horizontal="right" vertical="center" wrapText="1"/>
    </xf>
    <xf numFmtId="3" fontId="22" fillId="5" borderId="8" xfId="2" applyNumberFormat="1" applyFont="1" applyFill="1" applyBorder="1" applyAlignment="1">
      <alignment horizontal="right" vertical="center" wrapText="1"/>
    </xf>
    <xf numFmtId="3" fontId="4" fillId="0" borderId="9" xfId="2" applyNumberFormat="1" applyFont="1" applyFill="1" applyBorder="1" applyAlignment="1">
      <alignment horizontal="center" vertical="center" wrapText="1"/>
    </xf>
    <xf numFmtId="0" fontId="24" fillId="0" borderId="9" xfId="2" applyNumberFormat="1" applyFont="1" applyFill="1" applyBorder="1" applyProtection="1"/>
    <xf numFmtId="0" fontId="9" fillId="0" borderId="10" xfId="2" applyFont="1" applyFill="1" applyBorder="1" applyAlignment="1">
      <alignment vertical="center" wrapText="1"/>
    </xf>
    <xf numFmtId="3" fontId="4" fillId="5" borderId="8" xfId="2" applyNumberFormat="1" applyFont="1" applyFill="1" applyBorder="1" applyAlignment="1">
      <alignment horizontal="right" vertical="center" wrapText="1"/>
    </xf>
    <xf numFmtId="3" fontId="0" fillId="0" borderId="3" xfId="0" applyNumberFormat="1" applyFont="1" applyFill="1" applyBorder="1"/>
    <xf numFmtId="49" fontId="22" fillId="5" borderId="3" xfId="0" applyNumberFormat="1" applyFont="1" applyFill="1" applyBorder="1"/>
    <xf numFmtId="3" fontId="22" fillId="5" borderId="3" xfId="2" applyNumberFormat="1" applyFont="1" applyFill="1" applyBorder="1" applyAlignment="1">
      <alignment vertical="center" wrapText="1"/>
    </xf>
    <xf numFmtId="3" fontId="25" fillId="5" borderId="3" xfId="2" applyNumberFormat="1" applyFont="1" applyFill="1" applyBorder="1" applyAlignment="1">
      <alignment vertical="center" wrapText="1"/>
    </xf>
    <xf numFmtId="41" fontId="22" fillId="5" borderId="3" xfId="2" applyNumberFormat="1" applyFont="1" applyFill="1" applyBorder="1" applyAlignment="1">
      <alignment horizontal="center"/>
    </xf>
    <xf numFmtId="3" fontId="22" fillId="5" borderId="7" xfId="2" applyNumberFormat="1" applyFont="1" applyFill="1" applyBorder="1" applyAlignment="1">
      <alignment vertical="center" wrapText="1"/>
    </xf>
    <xf numFmtId="0" fontId="0" fillId="0" borderId="12" xfId="0" applyFont="1" applyFill="1" applyBorder="1"/>
    <xf numFmtId="0" fontId="6" fillId="0" borderId="0" xfId="1" applyFont="1" applyFill="1" applyBorder="1" applyAlignment="1">
      <alignment horizontal="center" vertical="top" wrapText="1"/>
    </xf>
    <xf numFmtId="0" fontId="6" fillId="0" borderId="0" xfId="1" applyFont="1" applyFill="1" applyBorder="1" applyAlignment="1">
      <alignment horizont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1" fontId="11" fillId="0" borderId="7" xfId="2" applyNumberFormat="1" applyFont="1" applyFill="1" applyBorder="1" applyAlignment="1">
      <alignment horizontal="center" vertical="center" wrapText="1"/>
    </xf>
    <xf numFmtId="1" fontId="11" fillId="0" borderId="8" xfId="2" applyNumberFormat="1" applyFont="1" applyFill="1" applyBorder="1" applyAlignment="1">
      <alignment horizontal="center" vertical="center" wrapText="1"/>
    </xf>
    <xf numFmtId="1" fontId="11" fillId="2" borderId="7" xfId="2" applyNumberFormat="1" applyFont="1" applyFill="1" applyBorder="1" applyAlignment="1">
      <alignment horizontal="center" vertical="center" wrapText="1"/>
    </xf>
    <xf numFmtId="1" fontId="11" fillId="2" borderId="8" xfId="2" applyNumberFormat="1" applyFont="1" applyFill="1" applyBorder="1" applyAlignment="1">
      <alignment horizontal="center" vertical="center" wrapText="1"/>
    </xf>
    <xf numFmtId="1" fontId="11" fillId="3" borderId="7" xfId="2" applyNumberFormat="1" applyFont="1" applyFill="1" applyBorder="1" applyAlignment="1">
      <alignment horizontal="center" vertical="center" wrapText="1"/>
    </xf>
    <xf numFmtId="1" fontId="11" fillId="3" borderId="8" xfId="2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49" fontId="19" fillId="2" borderId="7" xfId="2" applyNumberFormat="1" applyFont="1" applyFill="1" applyBorder="1" applyAlignment="1">
      <alignment horizontal="center" vertical="center" wrapText="1"/>
    </xf>
    <xf numFmtId="49" fontId="19" fillId="2" borderId="9" xfId="2" applyNumberFormat="1" applyFont="1" applyFill="1" applyBorder="1" applyAlignment="1">
      <alignment horizontal="center" vertical="center" wrapText="1"/>
    </xf>
    <xf numFmtId="1" fontId="17" fillId="0" borderId="7" xfId="2" applyNumberFormat="1" applyFont="1" applyFill="1" applyBorder="1" applyAlignment="1">
      <alignment horizontal="center" vertical="center" wrapText="1"/>
    </xf>
    <xf numFmtId="1" fontId="17" fillId="0" borderId="8" xfId="2" applyNumberFormat="1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49" fontId="19" fillId="2" borderId="8" xfId="2" applyNumberFormat="1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left" vertical="center" wrapText="1"/>
    </xf>
    <xf numFmtId="0" fontId="9" fillId="0" borderId="10" xfId="2" applyFont="1" applyFill="1" applyBorder="1" applyAlignment="1">
      <alignment horizontal="left" vertical="center" wrapText="1"/>
    </xf>
    <xf numFmtId="0" fontId="9" fillId="0" borderId="3" xfId="2" applyFont="1" applyFill="1" applyBorder="1" applyAlignment="1">
      <alignment horizontal="left" vertical="center" wrapText="1"/>
    </xf>
    <xf numFmtId="0" fontId="32" fillId="0" borderId="1" xfId="2" applyFont="1" applyFill="1" applyBorder="1" applyAlignment="1">
      <alignment horizontal="center" vertical="center" wrapText="1"/>
    </xf>
    <xf numFmtId="1" fontId="11" fillId="0" borderId="5" xfId="2" applyNumberFormat="1" applyFont="1" applyFill="1" applyBorder="1" applyAlignment="1">
      <alignment horizontal="center" vertical="center" wrapText="1"/>
    </xf>
    <xf numFmtId="1" fontId="11" fillId="0" borderId="6" xfId="2" applyNumberFormat="1" applyFont="1" applyFill="1" applyBorder="1" applyAlignment="1">
      <alignment horizontal="center" vertical="center" wrapText="1"/>
    </xf>
    <xf numFmtId="0" fontId="33" fillId="0" borderId="0" xfId="1" applyFont="1" applyFill="1" applyBorder="1" applyAlignment="1">
      <alignment horizontal="center" vertical="top" wrapText="1"/>
    </xf>
    <xf numFmtId="0" fontId="33" fillId="0" borderId="0" xfId="1" applyFont="1" applyFill="1" applyBorder="1" applyAlignment="1">
      <alignment horizontal="center" wrapText="1"/>
    </xf>
  </cellXfs>
  <cellStyles count="72">
    <cellStyle name="Normal_Sheet1" xfId="3"/>
    <cellStyle name="Обычный" xfId="0" builtinId="0"/>
    <cellStyle name="Обычный 2" xfId="4"/>
    <cellStyle name="Обычный 2 2" xfId="5"/>
    <cellStyle name="Обычный 2 3" xfId="6"/>
    <cellStyle name="Обычный 2 3 2" xfId="2"/>
    <cellStyle name="Обычный 2 3 2 2" xfId="7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1"/>
    <cellStyle name="Процентный 2" xfId="30"/>
    <cellStyle name="Процентный 3" xfId="31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C370"/>
  <sheetViews>
    <sheetView tabSelected="1" topLeftCell="B1" zoomScale="80" zoomScaleNormal="80" zoomScaleSheetLayoutView="90" workbookViewId="0">
      <pane xSplit="8" ySplit="9" topLeftCell="J91" activePane="bottomRight" state="frozen"/>
      <selection activeCell="O3" sqref="O3"/>
      <selection pane="topRight" activeCell="O3" sqref="O3"/>
      <selection pane="bottomLeft" activeCell="O3" sqref="O3"/>
      <selection pane="bottomRight" activeCell="B3" sqref="B3:W3"/>
    </sheetView>
  </sheetViews>
  <sheetFormatPr defaultColWidth="9.140625" defaultRowHeight="15" x14ac:dyDescent="0.25"/>
  <cols>
    <col min="1" max="1" width="11.140625" style="1" bestFit="1" customWidth="1"/>
    <col min="2" max="2" width="20.140625" style="1" customWidth="1"/>
    <col min="3" max="3" width="26.7109375" style="2" customWidth="1"/>
    <col min="4" max="5" width="10.28515625" style="2" hidden="1" customWidth="1"/>
    <col min="6" max="6" width="10.28515625" style="3" hidden="1" customWidth="1"/>
    <col min="7" max="7" width="7.42578125" style="2" hidden="1" customWidth="1"/>
    <col min="8" max="8" width="13" style="2" customWidth="1"/>
    <col min="9" max="10" width="12.42578125" style="1" customWidth="1"/>
    <col min="11" max="11" width="15.7109375" style="1" customWidth="1"/>
    <col min="12" max="12" width="11.140625" style="5" customWidth="1"/>
    <col min="13" max="13" width="18" style="5" customWidth="1"/>
    <col min="14" max="14" width="10" style="5" hidden="1" customWidth="1"/>
    <col min="15" max="15" width="15.140625" style="5" hidden="1" customWidth="1"/>
    <col min="16" max="16" width="12" style="1" hidden="1" customWidth="1"/>
    <col min="17" max="17" width="15.140625" style="1" hidden="1" customWidth="1"/>
    <col min="18" max="18" width="8.5703125" style="1" hidden="1" customWidth="1"/>
    <col min="19" max="19" width="15.140625" style="1" hidden="1" customWidth="1"/>
    <col min="20" max="20" width="10" style="1" hidden="1" customWidth="1"/>
    <col min="21" max="21" width="15.140625" style="1" hidden="1" customWidth="1"/>
    <col min="22" max="22" width="10.140625" style="1" customWidth="1"/>
    <col min="23" max="23" width="15.140625" style="1" customWidth="1"/>
    <col min="24" max="24" width="9.5703125" style="1" hidden="1" customWidth="1"/>
    <col min="25" max="29" width="15.140625" style="1" hidden="1" customWidth="1"/>
    <col min="30" max="30" width="9.28515625" style="1" hidden="1" customWidth="1"/>
    <col min="31" max="31" width="15.140625" style="1" hidden="1" customWidth="1"/>
    <col min="32" max="32" width="14.140625" style="1" hidden="1" customWidth="1"/>
    <col min="33" max="33" width="16.28515625" style="1" hidden="1" customWidth="1"/>
    <col min="34" max="34" width="10.42578125" style="1" hidden="1" customWidth="1"/>
    <col min="35" max="35" width="17.7109375" style="1" hidden="1" customWidth="1"/>
    <col min="36" max="36" width="11.28515625" style="1" hidden="1" customWidth="1"/>
    <col min="37" max="37" width="15.140625" style="1" hidden="1" customWidth="1"/>
    <col min="38" max="38" width="10.42578125" style="1" hidden="1" customWidth="1"/>
    <col min="39" max="39" width="15.85546875" style="1" hidden="1" customWidth="1"/>
    <col min="40" max="53" width="9.140625" style="1" customWidth="1"/>
    <col min="54" max="16384" width="9.140625" style="1"/>
  </cols>
  <sheetData>
    <row r="1" spans="1:40" ht="13.5" customHeight="1" x14ac:dyDescent="0.25">
      <c r="C1" s="1"/>
      <c r="D1" s="1"/>
      <c r="G1" s="125" t="s">
        <v>139</v>
      </c>
      <c r="H1" s="125"/>
      <c r="I1" s="125"/>
      <c r="J1" s="125"/>
      <c r="K1" s="4"/>
      <c r="L1" s="1"/>
      <c r="M1" s="1"/>
      <c r="AL1" s="90"/>
      <c r="AM1" s="90"/>
    </row>
    <row r="2" spans="1:40" ht="27" customHeight="1" x14ac:dyDescent="0.25">
      <c r="C2" s="1"/>
      <c r="D2" s="1"/>
      <c r="G2" s="126" t="s">
        <v>140</v>
      </c>
      <c r="H2" s="126"/>
      <c r="I2" s="126"/>
      <c r="J2" s="126"/>
      <c r="K2" s="6"/>
      <c r="L2" s="1"/>
      <c r="M2" s="1"/>
      <c r="N2" s="7"/>
      <c r="O2" s="7"/>
      <c r="X2" s="7"/>
      <c r="AL2" s="91"/>
      <c r="AM2" s="91"/>
    </row>
    <row r="3" spans="1:40" ht="58.5" customHeight="1" x14ac:dyDescent="0.25">
      <c r="B3" s="122" t="s">
        <v>0</v>
      </c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8"/>
      <c r="Y3" s="8"/>
      <c r="Z3" s="9"/>
      <c r="AA3" s="9"/>
      <c r="AB3" s="10"/>
      <c r="AC3" s="10"/>
      <c r="AD3" s="10"/>
      <c r="AE3" s="10"/>
      <c r="AF3" s="8"/>
      <c r="AG3" s="8"/>
      <c r="AH3" s="8"/>
      <c r="AI3" s="8"/>
      <c r="AJ3" s="11" t="s">
        <v>1</v>
      </c>
      <c r="AK3" s="9"/>
      <c r="AL3" s="9"/>
      <c r="AM3" s="9"/>
    </row>
    <row r="4" spans="1:40" ht="79.5" customHeight="1" x14ac:dyDescent="0.25">
      <c r="A4" s="92" t="s">
        <v>2</v>
      </c>
      <c r="B4" s="94" t="s">
        <v>3</v>
      </c>
      <c r="C4" s="94" t="s">
        <v>4</v>
      </c>
      <c r="D4" s="96" t="s">
        <v>5</v>
      </c>
      <c r="E4" s="96"/>
      <c r="F4" s="97" t="s">
        <v>6</v>
      </c>
      <c r="G4" s="97" t="s">
        <v>2</v>
      </c>
      <c r="H4" s="97" t="s">
        <v>7</v>
      </c>
      <c r="I4" s="97" t="s">
        <v>8</v>
      </c>
      <c r="J4" s="123" t="s">
        <v>9</v>
      </c>
      <c r="K4" s="124"/>
      <c r="L4" s="101" t="s">
        <v>10</v>
      </c>
      <c r="M4" s="102"/>
      <c r="N4" s="101" t="s">
        <v>11</v>
      </c>
      <c r="O4" s="102"/>
      <c r="P4" s="101" t="s">
        <v>12</v>
      </c>
      <c r="Q4" s="102"/>
      <c r="R4" s="103" t="s">
        <v>13</v>
      </c>
      <c r="S4" s="104"/>
      <c r="T4" s="101" t="s">
        <v>14</v>
      </c>
      <c r="U4" s="102"/>
      <c r="V4" s="101" t="s">
        <v>15</v>
      </c>
      <c r="W4" s="102"/>
      <c r="X4" s="105" t="s">
        <v>16</v>
      </c>
      <c r="Y4" s="106"/>
      <c r="Z4" s="107" t="s">
        <v>17</v>
      </c>
      <c r="AA4" s="108"/>
      <c r="AB4" s="103" t="s">
        <v>18</v>
      </c>
      <c r="AC4" s="104"/>
      <c r="AD4" s="109" t="s">
        <v>19</v>
      </c>
      <c r="AE4" s="109"/>
      <c r="AF4" s="108" t="s">
        <v>20</v>
      </c>
      <c r="AG4" s="108"/>
      <c r="AH4" s="107" t="s">
        <v>21</v>
      </c>
      <c r="AI4" s="108"/>
      <c r="AJ4" s="110" t="s">
        <v>22</v>
      </c>
      <c r="AK4" s="110"/>
      <c r="AL4" s="99" t="s">
        <v>23</v>
      </c>
      <c r="AM4" s="100"/>
      <c r="AN4" s="89"/>
    </row>
    <row r="5" spans="1:40" s="15" customFormat="1" ht="14.25" hidden="1" customHeight="1" x14ac:dyDescent="0.25">
      <c r="A5" s="92"/>
      <c r="B5" s="94"/>
      <c r="C5" s="95"/>
      <c r="D5" s="12"/>
      <c r="E5" s="12"/>
      <c r="F5" s="98"/>
      <c r="G5" s="98"/>
      <c r="H5" s="98"/>
      <c r="I5" s="98"/>
      <c r="J5" s="113">
        <v>270005</v>
      </c>
      <c r="K5" s="114"/>
      <c r="L5" s="113">
        <v>270004</v>
      </c>
      <c r="M5" s="114"/>
      <c r="N5" s="113">
        <v>270148</v>
      </c>
      <c r="O5" s="114"/>
      <c r="P5" s="113">
        <v>270007</v>
      </c>
      <c r="Q5" s="114"/>
      <c r="R5" s="113">
        <v>270008</v>
      </c>
      <c r="S5" s="114"/>
      <c r="T5" s="113">
        <v>270149</v>
      </c>
      <c r="U5" s="114"/>
      <c r="V5" s="113">
        <v>270017</v>
      </c>
      <c r="W5" s="114"/>
      <c r="X5" s="113">
        <v>270042</v>
      </c>
      <c r="Y5" s="114"/>
      <c r="Z5" s="115">
        <v>270042</v>
      </c>
      <c r="AA5" s="116"/>
      <c r="AB5" s="115">
        <v>270042</v>
      </c>
      <c r="AC5" s="116"/>
      <c r="AD5" s="13"/>
      <c r="AE5" s="13"/>
      <c r="AF5" s="116">
        <v>270053</v>
      </c>
      <c r="AG5" s="116"/>
      <c r="AH5" s="115">
        <v>270050</v>
      </c>
      <c r="AI5" s="116"/>
      <c r="AJ5" s="14"/>
      <c r="AK5" s="14"/>
      <c r="AL5" s="14"/>
      <c r="AM5" s="14"/>
    </row>
    <row r="6" spans="1:40" s="17" customFormat="1" ht="21" hidden="1" customHeight="1" x14ac:dyDescent="0.2">
      <c r="A6" s="92"/>
      <c r="B6" s="94"/>
      <c r="C6" s="95"/>
      <c r="D6" s="16" t="s">
        <v>24</v>
      </c>
      <c r="E6" s="16" t="s">
        <v>25</v>
      </c>
      <c r="F6" s="98"/>
      <c r="G6" s="98"/>
      <c r="H6" s="98"/>
      <c r="I6" s="98"/>
      <c r="J6" s="111" t="s">
        <v>26</v>
      </c>
      <c r="K6" s="112"/>
      <c r="L6" s="111" t="s">
        <v>26</v>
      </c>
      <c r="M6" s="112"/>
      <c r="N6" s="111" t="s">
        <v>26</v>
      </c>
      <c r="O6" s="112"/>
      <c r="P6" s="111" t="s">
        <v>26</v>
      </c>
      <c r="Q6" s="112"/>
      <c r="R6" s="111" t="s">
        <v>26</v>
      </c>
      <c r="S6" s="112"/>
      <c r="T6" s="111" t="s">
        <v>26</v>
      </c>
      <c r="U6" s="112"/>
      <c r="V6" s="111" t="s">
        <v>26</v>
      </c>
      <c r="W6" s="112"/>
      <c r="X6" s="111" t="s">
        <v>26</v>
      </c>
      <c r="Y6" s="112"/>
      <c r="Z6" s="111" t="s">
        <v>26</v>
      </c>
      <c r="AA6" s="112"/>
      <c r="AB6" s="111" t="s">
        <v>26</v>
      </c>
      <c r="AC6" s="112"/>
      <c r="AD6" s="111" t="s">
        <v>26</v>
      </c>
      <c r="AE6" s="112"/>
      <c r="AF6" s="111" t="s">
        <v>26</v>
      </c>
      <c r="AG6" s="112"/>
      <c r="AH6" s="111" t="s">
        <v>26</v>
      </c>
      <c r="AI6" s="112"/>
      <c r="AJ6" s="111" t="s">
        <v>26</v>
      </c>
      <c r="AK6" s="112"/>
      <c r="AL6" s="111" t="s">
        <v>26</v>
      </c>
      <c r="AM6" s="117"/>
    </row>
    <row r="7" spans="1:40" s="21" customFormat="1" ht="37.5" customHeight="1" x14ac:dyDescent="0.25">
      <c r="A7" s="93"/>
      <c r="B7" s="94"/>
      <c r="C7" s="94"/>
      <c r="D7" s="18" t="s">
        <v>27</v>
      </c>
      <c r="E7" s="18" t="s">
        <v>27</v>
      </c>
      <c r="F7" s="95"/>
      <c r="G7" s="95"/>
      <c r="H7" s="95"/>
      <c r="I7" s="95"/>
      <c r="J7" s="19" t="s">
        <v>28</v>
      </c>
      <c r="K7" s="19" t="s">
        <v>29</v>
      </c>
      <c r="L7" s="19" t="s">
        <v>28</v>
      </c>
      <c r="M7" s="19" t="s">
        <v>29</v>
      </c>
      <c r="N7" s="19" t="s">
        <v>28</v>
      </c>
      <c r="O7" s="19" t="s">
        <v>29</v>
      </c>
      <c r="P7" s="19" t="s">
        <v>28</v>
      </c>
      <c r="Q7" s="19" t="s">
        <v>29</v>
      </c>
      <c r="R7" s="19" t="s">
        <v>28</v>
      </c>
      <c r="S7" s="19" t="s">
        <v>29</v>
      </c>
      <c r="T7" s="19" t="s">
        <v>28</v>
      </c>
      <c r="U7" s="19" t="s">
        <v>29</v>
      </c>
      <c r="V7" s="19" t="s">
        <v>28</v>
      </c>
      <c r="W7" s="19" t="s">
        <v>29</v>
      </c>
      <c r="X7" s="19" t="s">
        <v>28</v>
      </c>
      <c r="Y7" s="19" t="s">
        <v>29</v>
      </c>
      <c r="Z7" s="19" t="s">
        <v>28</v>
      </c>
      <c r="AA7" s="19" t="s">
        <v>29</v>
      </c>
      <c r="AB7" s="19" t="s">
        <v>28</v>
      </c>
      <c r="AC7" s="19" t="s">
        <v>29</v>
      </c>
      <c r="AD7" s="19" t="s">
        <v>28</v>
      </c>
      <c r="AE7" s="19" t="s">
        <v>29</v>
      </c>
      <c r="AF7" s="19" t="s">
        <v>28</v>
      </c>
      <c r="AG7" s="19" t="s">
        <v>29</v>
      </c>
      <c r="AH7" s="19" t="s">
        <v>28</v>
      </c>
      <c r="AI7" s="19" t="s">
        <v>29</v>
      </c>
      <c r="AJ7" s="19" t="s">
        <v>28</v>
      </c>
      <c r="AK7" s="19" t="s">
        <v>29</v>
      </c>
      <c r="AL7" s="19" t="s">
        <v>28</v>
      </c>
      <c r="AM7" s="20" t="s">
        <v>29</v>
      </c>
    </row>
    <row r="8" spans="1:40" s="21" customFormat="1" ht="14.25" customHeight="1" x14ac:dyDescent="0.25">
      <c r="A8" s="22"/>
      <c r="B8" s="23">
        <v>1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23">
        <v>7</v>
      </c>
      <c r="I8" s="23">
        <v>8</v>
      </c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4"/>
    </row>
    <row r="9" spans="1:40" s="21" customFormat="1" x14ac:dyDescent="0.25">
      <c r="A9" s="22"/>
      <c r="B9" s="23"/>
      <c r="C9" s="25" t="s">
        <v>30</v>
      </c>
      <c r="D9" s="26"/>
      <c r="E9" s="26"/>
      <c r="F9" s="27"/>
      <c r="G9" s="28"/>
      <c r="H9" s="29"/>
      <c r="I9" s="29"/>
      <c r="J9" s="30">
        <f t="shared" ref="J9:AM9" si="0">SUM(J10:J13)</f>
        <v>50</v>
      </c>
      <c r="K9" s="30">
        <f t="shared" si="0"/>
        <v>15383379</v>
      </c>
      <c r="L9" s="30">
        <f t="shared" si="0"/>
        <v>0</v>
      </c>
      <c r="M9" s="30">
        <f>SUM(M10:M13)</f>
        <v>0</v>
      </c>
      <c r="N9" s="30">
        <f t="shared" si="0"/>
        <v>0</v>
      </c>
      <c r="O9" s="30">
        <f>SUM(O10:O13)</f>
        <v>0</v>
      </c>
      <c r="P9" s="30">
        <f t="shared" si="0"/>
        <v>70</v>
      </c>
      <c r="Q9" s="30">
        <f>SUM(Q10:Q13)</f>
        <v>19367422.540000003</v>
      </c>
      <c r="R9" s="30">
        <f t="shared" ref="R9" si="1">SUM(R10:R13)</f>
        <v>0</v>
      </c>
      <c r="S9" s="30">
        <f>SUM(S10:S13)</f>
        <v>0</v>
      </c>
      <c r="T9" s="30">
        <f t="shared" si="0"/>
        <v>0</v>
      </c>
      <c r="U9" s="30">
        <f>SUM(U10:U13)</f>
        <v>0</v>
      </c>
      <c r="V9" s="30">
        <f t="shared" ref="V9" si="2">SUM(V10:V13)</f>
        <v>18</v>
      </c>
      <c r="W9" s="30">
        <f t="shared" ref="W9:Y9" si="3">SUM(W10:W13)</f>
        <v>5538016.4400000004</v>
      </c>
      <c r="X9" s="30">
        <f t="shared" si="3"/>
        <v>5</v>
      </c>
      <c r="Y9" s="31">
        <f t="shared" si="3"/>
        <v>984444.44000000018</v>
      </c>
      <c r="Z9" s="30">
        <f t="shared" si="0"/>
        <v>60</v>
      </c>
      <c r="AA9" s="30">
        <f>SUM(AA10:AA13)</f>
        <v>18460054.800000001</v>
      </c>
      <c r="AB9" s="30">
        <f t="shared" ref="AB9:AC9" si="4">SUM(AB10:AB13)</f>
        <v>0</v>
      </c>
      <c r="AC9" s="30">
        <f t="shared" si="4"/>
        <v>0</v>
      </c>
      <c r="AD9" s="30">
        <f t="shared" si="0"/>
        <v>16</v>
      </c>
      <c r="AE9" s="30">
        <f t="shared" si="0"/>
        <v>3434510.5535999993</v>
      </c>
      <c r="AF9" s="30">
        <f t="shared" si="0"/>
        <v>0</v>
      </c>
      <c r="AG9" s="30">
        <f t="shared" si="0"/>
        <v>0</v>
      </c>
      <c r="AH9" s="30">
        <f t="shared" si="0"/>
        <v>0</v>
      </c>
      <c r="AI9" s="30">
        <f t="shared" si="0"/>
        <v>0</v>
      </c>
      <c r="AJ9" s="32"/>
      <c r="AK9" s="32"/>
      <c r="AL9" s="30">
        <f t="shared" si="0"/>
        <v>219</v>
      </c>
      <c r="AM9" s="33">
        <f t="shared" si="0"/>
        <v>63167827.773600005</v>
      </c>
    </row>
    <row r="10" spans="1:40" s="2" customFormat="1" ht="15.75" customHeight="1" x14ac:dyDescent="0.25">
      <c r="A10" s="34">
        <v>0.34</v>
      </c>
      <c r="B10" s="118" t="s">
        <v>30</v>
      </c>
      <c r="C10" s="35" t="s">
        <v>31</v>
      </c>
      <c r="D10" s="36">
        <v>1.4</v>
      </c>
      <c r="E10" s="36">
        <v>1.68</v>
      </c>
      <c r="F10" s="37">
        <v>171506</v>
      </c>
      <c r="G10" s="34">
        <v>0.37</v>
      </c>
      <c r="H10" s="38">
        <f>F10*(D10*G10+(1-G10))</f>
        <v>196888.88800000004</v>
      </c>
      <c r="I10" s="38">
        <f>F10*(E10*G10+(1-G10))</f>
        <v>214656.90959999996</v>
      </c>
      <c r="J10" s="39"/>
      <c r="K10" s="40">
        <f>J10*$H10</f>
        <v>0</v>
      </c>
      <c r="L10" s="41"/>
      <c r="M10" s="40">
        <f>L10*$H10</f>
        <v>0</v>
      </c>
      <c r="N10" s="41"/>
      <c r="O10" s="40">
        <f>N10*$H10</f>
        <v>0</v>
      </c>
      <c r="P10" s="41">
        <v>20</v>
      </c>
      <c r="Q10" s="40">
        <f>P10*$H10</f>
        <v>3937777.7600000007</v>
      </c>
      <c r="R10" s="41"/>
      <c r="S10" s="40">
        <f>R10*$H10</f>
        <v>0</v>
      </c>
      <c r="T10" s="41"/>
      <c r="U10" s="40">
        <f>T10*$H10</f>
        <v>0</v>
      </c>
      <c r="V10" s="41"/>
      <c r="W10" s="40">
        <f>V10*$H10</f>
        <v>0</v>
      </c>
      <c r="X10" s="41">
        <v>5</v>
      </c>
      <c r="Y10" s="40">
        <f>X10*$H10</f>
        <v>984444.44000000018</v>
      </c>
      <c r="Z10" s="41"/>
      <c r="AA10" s="40">
        <f>Z10*$H10</f>
        <v>0</v>
      </c>
      <c r="AB10" s="41"/>
      <c r="AC10" s="40">
        <f>AB10*$I10</f>
        <v>0</v>
      </c>
      <c r="AD10" s="41">
        <v>16</v>
      </c>
      <c r="AE10" s="40">
        <f>AD10*$I10</f>
        <v>3434510.5535999993</v>
      </c>
      <c r="AF10" s="41"/>
      <c r="AG10" s="40">
        <f>AF10*$I10</f>
        <v>0</v>
      </c>
      <c r="AH10" s="41"/>
      <c r="AI10" s="40">
        <f>AH10*$I10</f>
        <v>0</v>
      </c>
      <c r="AJ10" s="41"/>
      <c r="AK10" s="41"/>
      <c r="AL10" s="41">
        <f t="shared" ref="AL10:AM13" si="5">J10+L10+N10+P10+R10+T10+V10+X10+Z10+AB10+AD10+AF10+AH10</f>
        <v>41</v>
      </c>
      <c r="AM10" s="42">
        <f t="shared" si="5"/>
        <v>8356732.7536000004</v>
      </c>
    </row>
    <row r="11" spans="1:40" s="2" customFormat="1" ht="16.5" customHeight="1" x14ac:dyDescent="0.25">
      <c r="A11" s="34">
        <v>0.39</v>
      </c>
      <c r="B11" s="119"/>
      <c r="C11" s="35" t="s">
        <v>32</v>
      </c>
      <c r="D11" s="36">
        <v>1.4</v>
      </c>
      <c r="E11" s="36">
        <v>1.68</v>
      </c>
      <c r="F11" s="37">
        <v>262515</v>
      </c>
      <c r="G11" s="34">
        <v>0.43</v>
      </c>
      <c r="H11" s="38">
        <f t="shared" ref="H11:H13" si="6">F11*(D11*G11+(1-G11))</f>
        <v>307667.58</v>
      </c>
      <c r="I11" s="38">
        <f t="shared" ref="I11:I13" si="7">F11*(E11*G11+(1-G11))</f>
        <v>339274.386</v>
      </c>
      <c r="J11" s="39">
        <v>50</v>
      </c>
      <c r="K11" s="40">
        <f t="shared" ref="K11:K13" si="8">J11*$H11</f>
        <v>15383379</v>
      </c>
      <c r="L11" s="41"/>
      <c r="M11" s="40">
        <f t="shared" ref="M11:M13" si="9">L11*$H11</f>
        <v>0</v>
      </c>
      <c r="N11" s="41"/>
      <c r="O11" s="40">
        <f t="shared" ref="O11:O13" si="10">N11*$H11</f>
        <v>0</v>
      </c>
      <c r="P11" s="41">
        <v>45</v>
      </c>
      <c r="Q11" s="40">
        <f t="shared" ref="Q11:Q12" si="11">P11*$H11</f>
        <v>13845041.100000001</v>
      </c>
      <c r="R11" s="41"/>
      <c r="S11" s="40">
        <f t="shared" ref="S11:S13" si="12">R11*$H11</f>
        <v>0</v>
      </c>
      <c r="T11" s="41"/>
      <c r="U11" s="40">
        <f t="shared" ref="U11:U13" si="13">T11*$H11</f>
        <v>0</v>
      </c>
      <c r="V11" s="41">
        <f>15+3</f>
        <v>18</v>
      </c>
      <c r="W11" s="40">
        <f t="shared" ref="W11:W13" si="14">V11*$H11</f>
        <v>5538016.4400000004</v>
      </c>
      <c r="X11" s="41"/>
      <c r="Y11" s="40">
        <f t="shared" ref="Y11:Y13" si="15">X11*$H11</f>
        <v>0</v>
      </c>
      <c r="Z11" s="41">
        <v>60</v>
      </c>
      <c r="AA11" s="40">
        <f t="shared" ref="AA11:AA13" si="16">Z11*$H11</f>
        <v>18460054.800000001</v>
      </c>
      <c r="AB11" s="41"/>
      <c r="AC11" s="40">
        <f t="shared" ref="AC11:AC13" si="17">AB11*$I11</f>
        <v>0</v>
      </c>
      <c r="AD11" s="41"/>
      <c r="AE11" s="40">
        <f t="shared" ref="AE11:AE13" si="18">AD11*$I11</f>
        <v>0</v>
      </c>
      <c r="AF11" s="41"/>
      <c r="AG11" s="40">
        <f t="shared" ref="AG11:AG13" si="19">AF11*$I11</f>
        <v>0</v>
      </c>
      <c r="AH11" s="41"/>
      <c r="AI11" s="40">
        <f t="shared" ref="AI11:AI13" si="20">AH11*$I11</f>
        <v>0</v>
      </c>
      <c r="AJ11" s="41"/>
      <c r="AK11" s="41"/>
      <c r="AL11" s="41">
        <f t="shared" si="5"/>
        <v>173</v>
      </c>
      <c r="AM11" s="42">
        <f t="shared" si="5"/>
        <v>53226491.340000004</v>
      </c>
    </row>
    <row r="12" spans="1:40" s="2" customFormat="1" x14ac:dyDescent="0.25">
      <c r="A12" s="34"/>
      <c r="B12" s="119"/>
      <c r="C12" s="35" t="s">
        <v>33</v>
      </c>
      <c r="D12" s="36">
        <v>1.4</v>
      </c>
      <c r="E12" s="36">
        <v>1.68</v>
      </c>
      <c r="F12" s="37">
        <v>167548</v>
      </c>
      <c r="G12" s="34">
        <v>0.18</v>
      </c>
      <c r="H12" s="38">
        <f t="shared" si="6"/>
        <v>179611.45600000001</v>
      </c>
      <c r="I12" s="38">
        <f t="shared" si="7"/>
        <v>188055.87520000001</v>
      </c>
      <c r="J12" s="39"/>
      <c r="K12" s="40">
        <f t="shared" si="8"/>
        <v>0</v>
      </c>
      <c r="L12" s="41"/>
      <c r="M12" s="40">
        <f t="shared" si="9"/>
        <v>0</v>
      </c>
      <c r="N12" s="41"/>
      <c r="O12" s="40">
        <f t="shared" si="10"/>
        <v>0</v>
      </c>
      <c r="P12" s="41"/>
      <c r="Q12" s="40">
        <f t="shared" si="11"/>
        <v>0</v>
      </c>
      <c r="R12" s="41"/>
      <c r="S12" s="40">
        <f t="shared" si="12"/>
        <v>0</v>
      </c>
      <c r="T12" s="41"/>
      <c r="U12" s="40">
        <f t="shared" si="13"/>
        <v>0</v>
      </c>
      <c r="V12" s="41"/>
      <c r="W12" s="40">
        <f t="shared" si="14"/>
        <v>0</v>
      </c>
      <c r="X12" s="41"/>
      <c r="Y12" s="40">
        <f t="shared" si="15"/>
        <v>0</v>
      </c>
      <c r="Z12" s="41"/>
      <c r="AA12" s="40">
        <f t="shared" si="16"/>
        <v>0</v>
      </c>
      <c r="AB12" s="41"/>
      <c r="AC12" s="40">
        <f t="shared" si="17"/>
        <v>0</v>
      </c>
      <c r="AD12" s="41"/>
      <c r="AE12" s="40">
        <f t="shared" si="18"/>
        <v>0</v>
      </c>
      <c r="AF12" s="41"/>
      <c r="AG12" s="40">
        <f t="shared" si="19"/>
        <v>0</v>
      </c>
      <c r="AH12" s="41"/>
      <c r="AI12" s="40">
        <f t="shared" si="20"/>
        <v>0</v>
      </c>
      <c r="AJ12" s="41"/>
      <c r="AK12" s="41"/>
      <c r="AL12" s="41">
        <f t="shared" si="5"/>
        <v>0</v>
      </c>
      <c r="AM12" s="42">
        <f t="shared" si="5"/>
        <v>0</v>
      </c>
    </row>
    <row r="13" spans="1:40" s="2" customFormat="1" x14ac:dyDescent="0.25">
      <c r="A13" s="34"/>
      <c r="B13" s="120"/>
      <c r="C13" s="35" t="s">
        <v>34</v>
      </c>
      <c r="D13" s="36">
        <v>1.4</v>
      </c>
      <c r="E13" s="36">
        <v>1.68</v>
      </c>
      <c r="F13" s="37">
        <v>294536</v>
      </c>
      <c r="G13" s="34">
        <v>0.19</v>
      </c>
      <c r="H13" s="38">
        <f t="shared" si="6"/>
        <v>316920.73600000003</v>
      </c>
      <c r="I13" s="38">
        <f t="shared" si="7"/>
        <v>332590.05119999999</v>
      </c>
      <c r="J13" s="43"/>
      <c r="K13" s="40">
        <f t="shared" si="8"/>
        <v>0</v>
      </c>
      <c r="L13" s="41"/>
      <c r="M13" s="40">
        <f t="shared" si="9"/>
        <v>0</v>
      </c>
      <c r="N13" s="41"/>
      <c r="O13" s="40">
        <f t="shared" si="10"/>
        <v>0</v>
      </c>
      <c r="P13" s="41">
        <v>5</v>
      </c>
      <c r="Q13" s="40">
        <f>P13*$H13</f>
        <v>1584603.6800000002</v>
      </c>
      <c r="R13" s="41"/>
      <c r="S13" s="40">
        <f t="shared" si="12"/>
        <v>0</v>
      </c>
      <c r="T13" s="41"/>
      <c r="U13" s="40">
        <f t="shared" si="13"/>
        <v>0</v>
      </c>
      <c r="V13" s="41"/>
      <c r="W13" s="40">
        <f t="shared" si="14"/>
        <v>0</v>
      </c>
      <c r="X13" s="41"/>
      <c r="Y13" s="40">
        <f t="shared" si="15"/>
        <v>0</v>
      </c>
      <c r="Z13" s="41"/>
      <c r="AA13" s="40">
        <f t="shared" si="16"/>
        <v>0</v>
      </c>
      <c r="AB13" s="41"/>
      <c r="AC13" s="40">
        <f t="shared" si="17"/>
        <v>0</v>
      </c>
      <c r="AD13" s="41"/>
      <c r="AE13" s="40">
        <f t="shared" si="18"/>
        <v>0</v>
      </c>
      <c r="AF13" s="41"/>
      <c r="AG13" s="40">
        <f t="shared" si="19"/>
        <v>0</v>
      </c>
      <c r="AH13" s="41"/>
      <c r="AI13" s="40">
        <f t="shared" si="20"/>
        <v>0</v>
      </c>
      <c r="AJ13" s="41"/>
      <c r="AK13" s="41"/>
      <c r="AL13" s="41">
        <f t="shared" si="5"/>
        <v>5</v>
      </c>
      <c r="AM13" s="42">
        <f t="shared" si="5"/>
        <v>1584603.6800000002</v>
      </c>
    </row>
    <row r="14" spans="1:40" s="50" customFormat="1" x14ac:dyDescent="0.25">
      <c r="A14" s="44"/>
      <c r="B14" s="45"/>
      <c r="C14" s="25" t="s">
        <v>35</v>
      </c>
      <c r="D14" s="26"/>
      <c r="E14" s="26"/>
      <c r="F14" s="27"/>
      <c r="G14" s="28"/>
      <c r="H14" s="29"/>
      <c r="I14" s="29"/>
      <c r="J14" s="46">
        <f t="shared" ref="J14:AM14" si="21">J15</f>
        <v>160</v>
      </c>
      <c r="K14" s="46">
        <f t="shared" si="21"/>
        <v>30948896</v>
      </c>
      <c r="L14" s="46">
        <f t="shared" si="21"/>
        <v>0</v>
      </c>
      <c r="M14" s="46">
        <f t="shared" si="21"/>
        <v>0</v>
      </c>
      <c r="N14" s="46">
        <f t="shared" si="21"/>
        <v>0</v>
      </c>
      <c r="O14" s="46">
        <f t="shared" si="21"/>
        <v>0</v>
      </c>
      <c r="P14" s="46">
        <f t="shared" si="21"/>
        <v>0</v>
      </c>
      <c r="Q14" s="46">
        <f t="shared" si="21"/>
        <v>0</v>
      </c>
      <c r="R14" s="46">
        <f t="shared" si="21"/>
        <v>0</v>
      </c>
      <c r="S14" s="46">
        <f t="shared" si="21"/>
        <v>0</v>
      </c>
      <c r="T14" s="46">
        <f t="shared" si="21"/>
        <v>0</v>
      </c>
      <c r="U14" s="46">
        <f t="shared" si="21"/>
        <v>0</v>
      </c>
      <c r="V14" s="46">
        <f t="shared" si="21"/>
        <v>0</v>
      </c>
      <c r="W14" s="46">
        <f t="shared" si="21"/>
        <v>0</v>
      </c>
      <c r="X14" s="46">
        <f t="shared" si="21"/>
        <v>0</v>
      </c>
      <c r="Y14" s="47">
        <f t="shared" si="21"/>
        <v>0</v>
      </c>
      <c r="Z14" s="46">
        <f t="shared" si="21"/>
        <v>0</v>
      </c>
      <c r="AA14" s="46">
        <f t="shared" si="21"/>
        <v>0</v>
      </c>
      <c r="AB14" s="46">
        <f t="shared" si="21"/>
        <v>0</v>
      </c>
      <c r="AC14" s="46">
        <f t="shared" si="21"/>
        <v>0</v>
      </c>
      <c r="AD14" s="46">
        <f t="shared" si="21"/>
        <v>0</v>
      </c>
      <c r="AE14" s="46">
        <f t="shared" si="21"/>
        <v>0</v>
      </c>
      <c r="AF14" s="46">
        <f t="shared" si="21"/>
        <v>0</v>
      </c>
      <c r="AG14" s="46">
        <f t="shared" si="21"/>
        <v>0</v>
      </c>
      <c r="AH14" s="46">
        <f t="shared" si="21"/>
        <v>0</v>
      </c>
      <c r="AI14" s="46">
        <f t="shared" si="21"/>
        <v>0</v>
      </c>
      <c r="AJ14" s="48"/>
      <c r="AK14" s="48"/>
      <c r="AL14" s="46">
        <f t="shared" si="21"/>
        <v>160</v>
      </c>
      <c r="AM14" s="49">
        <f t="shared" si="21"/>
        <v>30948896</v>
      </c>
    </row>
    <row r="15" spans="1:40" s="2" customFormat="1" x14ac:dyDescent="0.25">
      <c r="A15" s="34">
        <v>0.22</v>
      </c>
      <c r="B15" s="51" t="s">
        <v>35</v>
      </c>
      <c r="C15" s="35" t="s">
        <v>36</v>
      </c>
      <c r="D15" s="36">
        <v>1.4</v>
      </c>
      <c r="E15" s="36">
        <v>1.68</v>
      </c>
      <c r="F15" s="37">
        <v>175846</v>
      </c>
      <c r="G15" s="34">
        <v>0.25</v>
      </c>
      <c r="H15" s="38">
        <f>F15*(D15*G15+(1-G15))</f>
        <v>193430.6</v>
      </c>
      <c r="I15" s="38">
        <f>F15*(E15*G15+(1-G15))</f>
        <v>205739.81999999998</v>
      </c>
      <c r="J15" s="39">
        <v>160</v>
      </c>
      <c r="K15" s="40">
        <f>J15*$H15</f>
        <v>30948896</v>
      </c>
      <c r="L15" s="41"/>
      <c r="M15" s="40">
        <f>L15*$H15</f>
        <v>0</v>
      </c>
      <c r="N15" s="41"/>
      <c r="O15" s="40">
        <f>N15*$H15</f>
        <v>0</v>
      </c>
      <c r="P15" s="41"/>
      <c r="Q15" s="40">
        <f>P15*$H15</f>
        <v>0</v>
      </c>
      <c r="R15" s="41"/>
      <c r="S15" s="40">
        <f>R15*$H15</f>
        <v>0</v>
      </c>
      <c r="T15" s="41"/>
      <c r="U15" s="40">
        <f>T15*$H15</f>
        <v>0</v>
      </c>
      <c r="V15" s="41"/>
      <c r="W15" s="40">
        <f>V15*$H15</f>
        <v>0</v>
      </c>
      <c r="X15" s="41"/>
      <c r="Y15" s="40">
        <f>X15*$H15</f>
        <v>0</v>
      </c>
      <c r="Z15" s="41"/>
      <c r="AA15" s="40">
        <f>Z15*$H15</f>
        <v>0</v>
      </c>
      <c r="AB15" s="41"/>
      <c r="AC15" s="40">
        <f>AB15*$I15</f>
        <v>0</v>
      </c>
      <c r="AD15" s="41"/>
      <c r="AE15" s="40">
        <f>AD15*$I15</f>
        <v>0</v>
      </c>
      <c r="AF15" s="41"/>
      <c r="AG15" s="40">
        <f>AF15*$I15</f>
        <v>0</v>
      </c>
      <c r="AH15" s="41"/>
      <c r="AI15" s="40">
        <f>AH15*$I15</f>
        <v>0</v>
      </c>
      <c r="AJ15" s="41"/>
      <c r="AK15" s="41"/>
      <c r="AL15" s="41">
        <f>J15+L15+N15+P15+R15+T15+V15+X15+Z15+AB15+AD15+AF15+AH15</f>
        <v>160</v>
      </c>
      <c r="AM15" s="42">
        <f>K15+M15+O15+Q15+S15+U15+W15+Y15+AA15+AC15+AE15+AG15+AI15</f>
        <v>30948896</v>
      </c>
    </row>
    <row r="16" spans="1:40" s="50" customFormat="1" x14ac:dyDescent="0.25">
      <c r="A16" s="44"/>
      <c r="B16" s="52"/>
      <c r="C16" s="25" t="s">
        <v>37</v>
      </c>
      <c r="D16" s="26"/>
      <c r="E16" s="26"/>
      <c r="F16" s="27"/>
      <c r="G16" s="28"/>
      <c r="H16" s="29"/>
      <c r="I16" s="29"/>
      <c r="J16" s="53">
        <f>J17+J18</f>
        <v>50</v>
      </c>
      <c r="K16" s="46">
        <f>K17+K18</f>
        <v>11344777.599999998</v>
      </c>
      <c r="L16" s="46">
        <f t="shared" ref="L16:AM16" si="22">L17+L18</f>
        <v>0</v>
      </c>
      <c r="M16" s="46">
        <f>M17+M18</f>
        <v>0</v>
      </c>
      <c r="N16" s="46">
        <f t="shared" si="22"/>
        <v>0</v>
      </c>
      <c r="O16" s="46">
        <f>O17+O18</f>
        <v>0</v>
      </c>
      <c r="P16" s="46">
        <f t="shared" si="22"/>
        <v>0</v>
      </c>
      <c r="Q16" s="46">
        <f>Q17+Q18</f>
        <v>0</v>
      </c>
      <c r="R16" s="46">
        <f t="shared" si="22"/>
        <v>0</v>
      </c>
      <c r="S16" s="46">
        <f>S17+S18</f>
        <v>0</v>
      </c>
      <c r="T16" s="46">
        <f t="shared" si="22"/>
        <v>0</v>
      </c>
      <c r="U16" s="46">
        <f>U17+U18</f>
        <v>0</v>
      </c>
      <c r="V16" s="46">
        <f t="shared" ref="V16" si="23">V17+V18</f>
        <v>0</v>
      </c>
      <c r="W16" s="46">
        <f t="shared" ref="W16:Y16" si="24">W17+W18</f>
        <v>0</v>
      </c>
      <c r="X16" s="46">
        <f t="shared" si="24"/>
        <v>0</v>
      </c>
      <c r="Y16" s="47">
        <f t="shared" si="24"/>
        <v>0</v>
      </c>
      <c r="Z16" s="46">
        <f t="shared" si="22"/>
        <v>0</v>
      </c>
      <c r="AA16" s="46">
        <f>AA17+AA18</f>
        <v>0</v>
      </c>
      <c r="AB16" s="46">
        <f t="shared" ref="AB16:AC16" si="25">AB17+AB18</f>
        <v>0</v>
      </c>
      <c r="AC16" s="46">
        <f t="shared" si="25"/>
        <v>0</v>
      </c>
      <c r="AD16" s="46">
        <f t="shared" si="22"/>
        <v>0</v>
      </c>
      <c r="AE16" s="46">
        <f t="shared" si="22"/>
        <v>0</v>
      </c>
      <c r="AF16" s="46">
        <f t="shared" si="22"/>
        <v>0</v>
      </c>
      <c r="AG16" s="46">
        <f t="shared" si="22"/>
        <v>0</v>
      </c>
      <c r="AH16" s="46">
        <f t="shared" si="22"/>
        <v>0</v>
      </c>
      <c r="AI16" s="46">
        <f t="shared" si="22"/>
        <v>0</v>
      </c>
      <c r="AJ16" s="48"/>
      <c r="AK16" s="48"/>
      <c r="AL16" s="46">
        <f t="shared" si="22"/>
        <v>50</v>
      </c>
      <c r="AM16" s="49">
        <f t="shared" si="22"/>
        <v>11344777.599999998</v>
      </c>
    </row>
    <row r="17" spans="1:39" s="2" customFormat="1" x14ac:dyDescent="0.25">
      <c r="A17" s="34">
        <v>0.31</v>
      </c>
      <c r="B17" s="118" t="s">
        <v>37</v>
      </c>
      <c r="C17" s="35" t="s">
        <v>38</v>
      </c>
      <c r="D17" s="36">
        <v>1.4</v>
      </c>
      <c r="E17" s="36">
        <v>1.68</v>
      </c>
      <c r="F17" s="37">
        <v>199732</v>
      </c>
      <c r="G17" s="34">
        <v>0.34</v>
      </c>
      <c r="H17" s="38">
        <f t="shared" ref="H17:H18" si="26">F17*(D17*G17+(1-G17))</f>
        <v>226895.55199999997</v>
      </c>
      <c r="I17" s="38">
        <f t="shared" ref="I17:I18" si="27">F17*(E17*G17+(1-G17))</f>
        <v>245910.03839999996</v>
      </c>
      <c r="J17" s="39">
        <v>50</v>
      </c>
      <c r="K17" s="40">
        <f t="shared" ref="K17:K18" si="28">J17*$H17</f>
        <v>11344777.599999998</v>
      </c>
      <c r="L17" s="41"/>
      <c r="M17" s="40">
        <f t="shared" ref="M17:M18" si="29">L17*$H17</f>
        <v>0</v>
      </c>
      <c r="N17" s="41"/>
      <c r="O17" s="40">
        <f t="shared" ref="O17:O18" si="30">N17*$H17</f>
        <v>0</v>
      </c>
      <c r="P17" s="41"/>
      <c r="Q17" s="40">
        <f t="shared" ref="Q17:Q18" si="31">P17*$H17</f>
        <v>0</v>
      </c>
      <c r="R17" s="41"/>
      <c r="S17" s="40">
        <f t="shared" ref="S17:S18" si="32">R17*$H17</f>
        <v>0</v>
      </c>
      <c r="T17" s="41"/>
      <c r="U17" s="40">
        <f t="shared" ref="U17:U18" si="33">T17*$H17</f>
        <v>0</v>
      </c>
      <c r="V17" s="41"/>
      <c r="W17" s="40">
        <f t="shared" ref="W17:W18" si="34">V17*$H17</f>
        <v>0</v>
      </c>
      <c r="X17" s="41"/>
      <c r="Y17" s="40">
        <f t="shared" ref="Y17:Y18" si="35">X17*$H17</f>
        <v>0</v>
      </c>
      <c r="Z17" s="41"/>
      <c r="AA17" s="40">
        <f t="shared" ref="AA17:AA18" si="36">Z17*$H17</f>
        <v>0</v>
      </c>
      <c r="AB17" s="41"/>
      <c r="AC17" s="40">
        <f t="shared" ref="AC17:AC18" si="37">AB17*$I17</f>
        <v>0</v>
      </c>
      <c r="AD17" s="41"/>
      <c r="AE17" s="40">
        <f t="shared" ref="AE17:AE18" si="38">AD17*$I17</f>
        <v>0</v>
      </c>
      <c r="AF17" s="41"/>
      <c r="AG17" s="40">
        <f t="shared" ref="AG17:AG18" si="39">AF17*$I17</f>
        <v>0</v>
      </c>
      <c r="AH17" s="41"/>
      <c r="AI17" s="40">
        <f t="shared" ref="AI17:AI18" si="40">AH17*$I17</f>
        <v>0</v>
      </c>
      <c r="AJ17" s="41"/>
      <c r="AK17" s="41"/>
      <c r="AL17" s="41">
        <f>J17+L17+N17+P17+R17+T17+V17+X17+Z17+AB17+AD17+AF17+AH17</f>
        <v>50</v>
      </c>
      <c r="AM17" s="42">
        <f>K17+M17+O17+Q17+S17+U17+W17+Y17+AA17+AC17+AE17+AG17+AI17</f>
        <v>11344777.599999998</v>
      </c>
    </row>
    <row r="18" spans="1:39" s="2" customFormat="1" x14ac:dyDescent="0.25">
      <c r="A18" s="34">
        <v>7.0000000000000007E-2</v>
      </c>
      <c r="B18" s="120"/>
      <c r="C18" s="35" t="s">
        <v>39</v>
      </c>
      <c r="D18" s="36">
        <v>1.4</v>
      </c>
      <c r="E18" s="36">
        <v>1.68</v>
      </c>
      <c r="F18" s="37">
        <v>567146</v>
      </c>
      <c r="G18" s="34">
        <v>0.08</v>
      </c>
      <c r="H18" s="38">
        <f t="shared" si="26"/>
        <v>585294.67200000002</v>
      </c>
      <c r="I18" s="38">
        <f t="shared" si="27"/>
        <v>597998.74239999999</v>
      </c>
      <c r="J18" s="39"/>
      <c r="K18" s="40">
        <f t="shared" si="28"/>
        <v>0</v>
      </c>
      <c r="L18" s="41"/>
      <c r="M18" s="40">
        <f t="shared" si="29"/>
        <v>0</v>
      </c>
      <c r="N18" s="41"/>
      <c r="O18" s="40">
        <f t="shared" si="30"/>
        <v>0</v>
      </c>
      <c r="P18" s="41"/>
      <c r="Q18" s="40">
        <f t="shared" si="31"/>
        <v>0</v>
      </c>
      <c r="R18" s="41"/>
      <c r="S18" s="40">
        <f t="shared" si="32"/>
        <v>0</v>
      </c>
      <c r="T18" s="41"/>
      <c r="U18" s="40">
        <f t="shared" si="33"/>
        <v>0</v>
      </c>
      <c r="V18" s="41"/>
      <c r="W18" s="40">
        <f t="shared" si="34"/>
        <v>0</v>
      </c>
      <c r="X18" s="41"/>
      <c r="Y18" s="40">
        <f t="shared" si="35"/>
        <v>0</v>
      </c>
      <c r="Z18" s="41"/>
      <c r="AA18" s="40">
        <f t="shared" si="36"/>
        <v>0</v>
      </c>
      <c r="AB18" s="41"/>
      <c r="AC18" s="40">
        <f t="shared" si="37"/>
        <v>0</v>
      </c>
      <c r="AD18" s="41"/>
      <c r="AE18" s="40">
        <f t="shared" si="38"/>
        <v>0</v>
      </c>
      <c r="AF18" s="41"/>
      <c r="AG18" s="40">
        <f t="shared" si="39"/>
        <v>0</v>
      </c>
      <c r="AH18" s="41"/>
      <c r="AI18" s="40">
        <f t="shared" si="40"/>
        <v>0</v>
      </c>
      <c r="AJ18" s="41"/>
      <c r="AK18" s="41"/>
      <c r="AL18" s="41">
        <f>J18+L18+N18+P18+R18+T18+V18+X18+Z18+AB18+AD18+AF18+AH18</f>
        <v>0</v>
      </c>
      <c r="AM18" s="42">
        <f>K18+M18+O18+Q18+S18+U18+W18+Y18+AA18+AC18+AE18+AG18+AI18</f>
        <v>0</v>
      </c>
    </row>
    <row r="19" spans="1:39" s="50" customFormat="1" ht="30" x14ac:dyDescent="0.25">
      <c r="A19" s="44"/>
      <c r="B19" s="54"/>
      <c r="C19" s="55" t="s">
        <v>40</v>
      </c>
      <c r="D19" s="26"/>
      <c r="E19" s="26"/>
      <c r="F19" s="27"/>
      <c r="G19" s="28"/>
      <c r="H19" s="29"/>
      <c r="I19" s="29"/>
      <c r="J19" s="46">
        <f t="shared" ref="J19:AM19" si="41">J20</f>
        <v>0</v>
      </c>
      <c r="K19" s="46">
        <f t="shared" si="41"/>
        <v>0</v>
      </c>
      <c r="L19" s="46">
        <f t="shared" si="41"/>
        <v>0</v>
      </c>
      <c r="M19" s="46">
        <f t="shared" si="41"/>
        <v>0</v>
      </c>
      <c r="N19" s="46">
        <f t="shared" si="41"/>
        <v>0</v>
      </c>
      <c r="O19" s="46">
        <f t="shared" si="41"/>
        <v>0</v>
      </c>
      <c r="P19" s="46">
        <f t="shared" si="41"/>
        <v>0</v>
      </c>
      <c r="Q19" s="46">
        <f t="shared" si="41"/>
        <v>0</v>
      </c>
      <c r="R19" s="46">
        <f t="shared" si="41"/>
        <v>0</v>
      </c>
      <c r="S19" s="46">
        <f t="shared" si="41"/>
        <v>0</v>
      </c>
      <c r="T19" s="46">
        <f t="shared" si="41"/>
        <v>0</v>
      </c>
      <c r="U19" s="46">
        <f t="shared" si="41"/>
        <v>0</v>
      </c>
      <c r="V19" s="46">
        <f t="shared" si="41"/>
        <v>0</v>
      </c>
      <c r="W19" s="46">
        <f t="shared" si="41"/>
        <v>0</v>
      </c>
      <c r="X19" s="46">
        <f t="shared" si="41"/>
        <v>0</v>
      </c>
      <c r="Y19" s="47">
        <f t="shared" si="41"/>
        <v>0</v>
      </c>
      <c r="Z19" s="46">
        <f t="shared" si="41"/>
        <v>0</v>
      </c>
      <c r="AA19" s="46">
        <f t="shared" si="41"/>
        <v>0</v>
      </c>
      <c r="AB19" s="46">
        <f t="shared" si="41"/>
        <v>0</v>
      </c>
      <c r="AC19" s="46">
        <f t="shared" si="41"/>
        <v>0</v>
      </c>
      <c r="AD19" s="46">
        <f t="shared" si="41"/>
        <v>0</v>
      </c>
      <c r="AE19" s="46">
        <f t="shared" si="41"/>
        <v>0</v>
      </c>
      <c r="AF19" s="46">
        <f t="shared" si="41"/>
        <v>0</v>
      </c>
      <c r="AG19" s="46">
        <f t="shared" si="41"/>
        <v>0</v>
      </c>
      <c r="AH19" s="46">
        <f t="shared" si="41"/>
        <v>0</v>
      </c>
      <c r="AI19" s="46">
        <f t="shared" si="41"/>
        <v>0</v>
      </c>
      <c r="AJ19" s="48"/>
      <c r="AK19" s="48"/>
      <c r="AL19" s="46">
        <f t="shared" si="41"/>
        <v>0</v>
      </c>
      <c r="AM19" s="49">
        <f t="shared" si="41"/>
        <v>0</v>
      </c>
    </row>
    <row r="20" spans="1:39" s="2" customFormat="1" ht="36" x14ac:dyDescent="0.25">
      <c r="A20" s="34">
        <v>0.5</v>
      </c>
      <c r="B20" s="51" t="s">
        <v>40</v>
      </c>
      <c r="C20" s="35" t="s">
        <v>41</v>
      </c>
      <c r="D20" s="36">
        <v>1.4</v>
      </c>
      <c r="E20" s="36">
        <v>1.68</v>
      </c>
      <c r="F20" s="37">
        <v>359834</v>
      </c>
      <c r="G20" s="34">
        <v>0.54</v>
      </c>
      <c r="H20" s="38">
        <f>F20*(D20*G20+(1-G20))</f>
        <v>437558.14399999997</v>
      </c>
      <c r="I20" s="38">
        <f>F20*(E20*G20+(1-G20))</f>
        <v>491965.04479999997</v>
      </c>
      <c r="J20" s="39"/>
      <c r="K20" s="40">
        <f>J20*$H20</f>
        <v>0</v>
      </c>
      <c r="L20" s="41"/>
      <c r="M20" s="40">
        <f>L20*$H20</f>
        <v>0</v>
      </c>
      <c r="N20" s="41"/>
      <c r="O20" s="40">
        <f>N20*$H20</f>
        <v>0</v>
      </c>
      <c r="P20" s="41"/>
      <c r="Q20" s="40">
        <f>P20*$H20</f>
        <v>0</v>
      </c>
      <c r="R20" s="41"/>
      <c r="S20" s="40">
        <f>R20*$H20</f>
        <v>0</v>
      </c>
      <c r="T20" s="41"/>
      <c r="U20" s="40">
        <f>T20*$H20</f>
        <v>0</v>
      </c>
      <c r="V20" s="41"/>
      <c r="W20" s="40">
        <f>V20*$H20</f>
        <v>0</v>
      </c>
      <c r="X20" s="41"/>
      <c r="Y20" s="40">
        <f>X20*$H20</f>
        <v>0</v>
      </c>
      <c r="Z20" s="41"/>
      <c r="AA20" s="40">
        <f>Z20*$H20</f>
        <v>0</v>
      </c>
      <c r="AB20" s="41"/>
      <c r="AC20" s="40">
        <f>AB20*$I20</f>
        <v>0</v>
      </c>
      <c r="AD20" s="41"/>
      <c r="AE20" s="40">
        <f>AD20*$I20</f>
        <v>0</v>
      </c>
      <c r="AF20" s="41"/>
      <c r="AG20" s="40">
        <f>AF20*$I20</f>
        <v>0</v>
      </c>
      <c r="AH20" s="41"/>
      <c r="AI20" s="40">
        <f>AH20*$I20</f>
        <v>0</v>
      </c>
      <c r="AJ20" s="41"/>
      <c r="AK20" s="41"/>
      <c r="AL20" s="41">
        <f>J20+L20+N20+P20+R20+T20+V20+X20+Z20+AB20+AD20+AF20+AH20</f>
        <v>0</v>
      </c>
      <c r="AM20" s="42">
        <f>K20+M20+O20+Q20+S20+U20+W20+Y20+AA20+AC20+AE20+AG20+AI20</f>
        <v>0</v>
      </c>
    </row>
    <row r="21" spans="1:39" s="50" customFormat="1" x14ac:dyDescent="0.25">
      <c r="A21" s="44"/>
      <c r="B21" s="51"/>
      <c r="C21" s="55" t="s">
        <v>42</v>
      </c>
      <c r="D21" s="26"/>
      <c r="E21" s="26"/>
      <c r="F21" s="27"/>
      <c r="G21" s="28"/>
      <c r="H21" s="29"/>
      <c r="I21" s="29"/>
      <c r="J21" s="46">
        <f t="shared" ref="J21:AM21" si="42">J22</f>
        <v>0</v>
      </c>
      <c r="K21" s="46">
        <f t="shared" si="42"/>
        <v>0</v>
      </c>
      <c r="L21" s="46">
        <f t="shared" si="42"/>
        <v>0</v>
      </c>
      <c r="M21" s="46">
        <f t="shared" si="42"/>
        <v>0</v>
      </c>
      <c r="N21" s="46">
        <f t="shared" si="42"/>
        <v>0</v>
      </c>
      <c r="O21" s="46">
        <f t="shared" si="42"/>
        <v>0</v>
      </c>
      <c r="P21" s="46">
        <f t="shared" si="42"/>
        <v>0</v>
      </c>
      <c r="Q21" s="46">
        <f t="shared" si="42"/>
        <v>0</v>
      </c>
      <c r="R21" s="46">
        <f t="shared" si="42"/>
        <v>0</v>
      </c>
      <c r="S21" s="46">
        <f t="shared" si="42"/>
        <v>0</v>
      </c>
      <c r="T21" s="46">
        <f t="shared" si="42"/>
        <v>65</v>
      </c>
      <c r="U21" s="46">
        <f t="shared" si="42"/>
        <v>10127277.160000002</v>
      </c>
      <c r="V21" s="46">
        <f t="shared" si="42"/>
        <v>0</v>
      </c>
      <c r="W21" s="46">
        <f t="shared" si="42"/>
        <v>0</v>
      </c>
      <c r="X21" s="46">
        <f t="shared" si="42"/>
        <v>0</v>
      </c>
      <c r="Y21" s="47">
        <f t="shared" si="42"/>
        <v>0</v>
      </c>
      <c r="Z21" s="46">
        <f t="shared" si="42"/>
        <v>0</v>
      </c>
      <c r="AA21" s="46">
        <f t="shared" si="42"/>
        <v>0</v>
      </c>
      <c r="AB21" s="46">
        <f t="shared" si="42"/>
        <v>0</v>
      </c>
      <c r="AC21" s="46">
        <f t="shared" si="42"/>
        <v>0</v>
      </c>
      <c r="AD21" s="46">
        <f t="shared" si="42"/>
        <v>0</v>
      </c>
      <c r="AE21" s="46">
        <f t="shared" si="42"/>
        <v>0</v>
      </c>
      <c r="AF21" s="46">
        <f t="shared" si="42"/>
        <v>0</v>
      </c>
      <c r="AG21" s="46">
        <f t="shared" si="42"/>
        <v>0</v>
      </c>
      <c r="AH21" s="46">
        <f t="shared" si="42"/>
        <v>0</v>
      </c>
      <c r="AI21" s="46">
        <f t="shared" si="42"/>
        <v>0</v>
      </c>
      <c r="AJ21" s="48"/>
      <c r="AK21" s="48"/>
      <c r="AL21" s="46">
        <f t="shared" si="42"/>
        <v>65</v>
      </c>
      <c r="AM21" s="49">
        <f t="shared" si="42"/>
        <v>10127277.160000002</v>
      </c>
    </row>
    <row r="22" spans="1:39" s="2" customFormat="1" x14ac:dyDescent="0.25">
      <c r="A22" s="34">
        <v>0.34</v>
      </c>
      <c r="B22" s="51" t="s">
        <v>42</v>
      </c>
      <c r="C22" s="35" t="s">
        <v>43</v>
      </c>
      <c r="D22" s="36">
        <v>1.4</v>
      </c>
      <c r="E22" s="36">
        <v>1.68</v>
      </c>
      <c r="F22" s="37">
        <v>135718</v>
      </c>
      <c r="G22" s="34">
        <v>0.37</v>
      </c>
      <c r="H22" s="38">
        <f>F22*(D22*G22+(1-G22))</f>
        <v>155804.26400000002</v>
      </c>
      <c r="I22" s="38">
        <f>F22*(E22*G22+(1-G22))</f>
        <v>169864.64879999997</v>
      </c>
      <c r="J22" s="39"/>
      <c r="K22" s="40">
        <f>J22*$H22</f>
        <v>0</v>
      </c>
      <c r="L22" s="41"/>
      <c r="M22" s="40">
        <f>L22*$H22</f>
        <v>0</v>
      </c>
      <c r="N22" s="41"/>
      <c r="O22" s="40">
        <f>N22*$H22</f>
        <v>0</v>
      </c>
      <c r="P22" s="41"/>
      <c r="Q22" s="40">
        <f>P22*$H22</f>
        <v>0</v>
      </c>
      <c r="R22" s="41"/>
      <c r="S22" s="40">
        <f>R22*$H22</f>
        <v>0</v>
      </c>
      <c r="T22" s="41">
        <v>65</v>
      </c>
      <c r="U22" s="40">
        <f>T22*$H22</f>
        <v>10127277.160000002</v>
      </c>
      <c r="V22" s="41"/>
      <c r="W22" s="40">
        <f>V22*$H22</f>
        <v>0</v>
      </c>
      <c r="X22" s="41"/>
      <c r="Y22" s="40">
        <f>X22*$H22</f>
        <v>0</v>
      </c>
      <c r="Z22" s="41"/>
      <c r="AA22" s="40">
        <f>Z22*$H22</f>
        <v>0</v>
      </c>
      <c r="AB22" s="41"/>
      <c r="AC22" s="40">
        <f>AB22*$I22</f>
        <v>0</v>
      </c>
      <c r="AD22" s="41"/>
      <c r="AE22" s="40">
        <f>AD22*$I22</f>
        <v>0</v>
      </c>
      <c r="AF22" s="41"/>
      <c r="AG22" s="40">
        <f>AF22*$I22</f>
        <v>0</v>
      </c>
      <c r="AH22" s="41"/>
      <c r="AI22" s="40">
        <f>AH22*$I22</f>
        <v>0</v>
      </c>
      <c r="AJ22" s="41"/>
      <c r="AK22" s="41"/>
      <c r="AL22" s="41">
        <f>J22+L22+N22+P22+R22+T22+V22+X22+Z22+AB22+AD22+AF22+AH22</f>
        <v>65</v>
      </c>
      <c r="AM22" s="42">
        <f>K22+M22+O22+Q22+S22+U22+W22+Y22+AA22+AC22+AE22+AG22+AI22</f>
        <v>10127277.160000002</v>
      </c>
    </row>
    <row r="23" spans="1:39" s="50" customFormat="1" x14ac:dyDescent="0.25">
      <c r="A23" s="44"/>
      <c r="B23" s="52"/>
      <c r="C23" s="25" t="s">
        <v>44</v>
      </c>
      <c r="D23" s="26"/>
      <c r="E23" s="26"/>
      <c r="F23" s="27"/>
      <c r="G23" s="28"/>
      <c r="H23" s="29"/>
      <c r="I23" s="29"/>
      <c r="J23" s="53">
        <f>J24+J25</f>
        <v>0</v>
      </c>
      <c r="K23" s="46">
        <f>K24+K25</f>
        <v>0</v>
      </c>
      <c r="L23" s="46">
        <f t="shared" ref="L23:AM23" si="43">L24+L25</f>
        <v>2</v>
      </c>
      <c r="M23" s="46">
        <f>M24+M25</f>
        <v>3224139.9679999994</v>
      </c>
      <c r="N23" s="46">
        <f t="shared" si="43"/>
        <v>0</v>
      </c>
      <c r="O23" s="46">
        <f>O24+O25</f>
        <v>0</v>
      </c>
      <c r="P23" s="46">
        <f t="shared" si="43"/>
        <v>0</v>
      </c>
      <c r="Q23" s="46">
        <f>Q24+Q25</f>
        <v>0</v>
      </c>
      <c r="R23" s="46">
        <f t="shared" si="43"/>
        <v>0</v>
      </c>
      <c r="S23" s="46">
        <f>S24+S25</f>
        <v>0</v>
      </c>
      <c r="T23" s="46">
        <f t="shared" si="43"/>
        <v>0</v>
      </c>
      <c r="U23" s="46">
        <f>U24+U25</f>
        <v>0</v>
      </c>
      <c r="V23" s="46">
        <f t="shared" ref="V23" si="44">V24+V25</f>
        <v>0</v>
      </c>
      <c r="W23" s="46">
        <f t="shared" ref="W23:Y23" si="45">W24+W25</f>
        <v>0</v>
      </c>
      <c r="X23" s="46">
        <f t="shared" si="45"/>
        <v>0</v>
      </c>
      <c r="Y23" s="47">
        <f t="shared" si="45"/>
        <v>0</v>
      </c>
      <c r="Z23" s="46">
        <f t="shared" si="43"/>
        <v>0</v>
      </c>
      <c r="AA23" s="46">
        <f>AA24+AA25</f>
        <v>0</v>
      </c>
      <c r="AB23" s="46">
        <f t="shared" ref="AB23:AC23" si="46">AB24+AB25</f>
        <v>0</v>
      </c>
      <c r="AC23" s="46">
        <f t="shared" si="46"/>
        <v>0</v>
      </c>
      <c r="AD23" s="46">
        <f t="shared" si="43"/>
        <v>0</v>
      </c>
      <c r="AE23" s="46">
        <f t="shared" si="43"/>
        <v>0</v>
      </c>
      <c r="AF23" s="46">
        <f t="shared" si="43"/>
        <v>0</v>
      </c>
      <c r="AG23" s="46">
        <f t="shared" si="43"/>
        <v>0</v>
      </c>
      <c r="AH23" s="46">
        <f t="shared" si="43"/>
        <v>0</v>
      </c>
      <c r="AI23" s="46">
        <f t="shared" si="43"/>
        <v>0</v>
      </c>
      <c r="AJ23" s="48"/>
      <c r="AK23" s="48"/>
      <c r="AL23" s="46">
        <f t="shared" si="43"/>
        <v>2</v>
      </c>
      <c r="AM23" s="49">
        <f t="shared" si="43"/>
        <v>3224139.9679999994</v>
      </c>
    </row>
    <row r="24" spans="1:39" s="2" customFormat="1" x14ac:dyDescent="0.25">
      <c r="A24" s="34">
        <v>0.49</v>
      </c>
      <c r="B24" s="118" t="s">
        <v>44</v>
      </c>
      <c r="C24" s="35" t="s">
        <v>45</v>
      </c>
      <c r="D24" s="36">
        <v>1.4</v>
      </c>
      <c r="E24" s="36">
        <v>1.68</v>
      </c>
      <c r="F24" s="37">
        <v>732178</v>
      </c>
      <c r="G24" s="34">
        <v>0.52</v>
      </c>
      <c r="H24" s="38">
        <f t="shared" ref="H24:H25" si="47">F24*(D24*G24+(1-G24))</f>
        <v>884471.02399999998</v>
      </c>
      <c r="I24" s="38">
        <f t="shared" ref="I24:I25" si="48">F24*(E24*G24+(1-G24))</f>
        <v>991076.14080000005</v>
      </c>
      <c r="J24" s="39"/>
      <c r="K24" s="40">
        <f t="shared" ref="K24:K25" si="49">J24*$H24</f>
        <v>0</v>
      </c>
      <c r="L24" s="56">
        <v>1</v>
      </c>
      <c r="M24" s="40">
        <f t="shared" ref="M24:M25" si="50">L24*$H24</f>
        <v>884471.02399999998</v>
      </c>
      <c r="N24" s="41"/>
      <c r="O24" s="40">
        <f t="shared" ref="O24:O25" si="51">N24*$H24</f>
        <v>0</v>
      </c>
      <c r="P24" s="41"/>
      <c r="Q24" s="40">
        <f t="shared" ref="Q24:Q25" si="52">P24*$H24</f>
        <v>0</v>
      </c>
      <c r="R24" s="41"/>
      <c r="S24" s="40">
        <f t="shared" ref="S24:S25" si="53">R24*$H24</f>
        <v>0</v>
      </c>
      <c r="T24" s="41"/>
      <c r="U24" s="40">
        <f t="shared" ref="U24:U25" si="54">T24*$H24</f>
        <v>0</v>
      </c>
      <c r="V24" s="41"/>
      <c r="W24" s="40">
        <f t="shared" ref="W24:W25" si="55">V24*$H24</f>
        <v>0</v>
      </c>
      <c r="X24" s="41"/>
      <c r="Y24" s="40">
        <f t="shared" ref="Y24:Y25" si="56">X24*$H24</f>
        <v>0</v>
      </c>
      <c r="Z24" s="41"/>
      <c r="AA24" s="40">
        <f t="shared" ref="AA24:AA25" si="57">Z24*$H24</f>
        <v>0</v>
      </c>
      <c r="AB24" s="41"/>
      <c r="AC24" s="40">
        <f t="shared" ref="AC24:AC25" si="58">AB24*$I24</f>
        <v>0</v>
      </c>
      <c r="AD24" s="41"/>
      <c r="AE24" s="40">
        <f t="shared" ref="AE24:AE25" si="59">AD24*$I24</f>
        <v>0</v>
      </c>
      <c r="AF24" s="41"/>
      <c r="AG24" s="40">
        <f t="shared" ref="AG24:AG25" si="60">AF24*$I24</f>
        <v>0</v>
      </c>
      <c r="AH24" s="41"/>
      <c r="AI24" s="40">
        <f t="shared" ref="AI24:AI25" si="61">AH24*$I24</f>
        <v>0</v>
      </c>
      <c r="AJ24" s="41"/>
      <c r="AK24" s="41"/>
      <c r="AL24" s="41">
        <f>J24+L24+N24+P24+R24+T24+V24+X24+Z24+AB24+AD24+AF24+AH24</f>
        <v>1</v>
      </c>
      <c r="AM24" s="42">
        <f>K24+M24+O24+Q24+S24+U24+W24+Y24+AA24+AC24+AE24+AG24+AI24</f>
        <v>884471.02399999998</v>
      </c>
    </row>
    <row r="25" spans="1:39" s="2" customFormat="1" x14ac:dyDescent="0.25">
      <c r="A25" s="34">
        <v>0.28000000000000003</v>
      </c>
      <c r="B25" s="120"/>
      <c r="C25" s="35" t="s">
        <v>46</v>
      </c>
      <c r="D25" s="36">
        <v>1.4</v>
      </c>
      <c r="E25" s="36">
        <v>1.68</v>
      </c>
      <c r="F25" s="37">
        <v>2081556</v>
      </c>
      <c r="G25" s="34">
        <v>0.31</v>
      </c>
      <c r="H25" s="38">
        <f t="shared" si="47"/>
        <v>2339668.9439999997</v>
      </c>
      <c r="I25" s="38">
        <f t="shared" si="48"/>
        <v>2520348.0047999998</v>
      </c>
      <c r="J25" s="39"/>
      <c r="K25" s="40">
        <f t="shared" si="49"/>
        <v>0</v>
      </c>
      <c r="L25" s="56">
        <v>1</v>
      </c>
      <c r="M25" s="40">
        <f t="shared" si="50"/>
        <v>2339668.9439999997</v>
      </c>
      <c r="N25" s="41"/>
      <c r="O25" s="40">
        <f t="shared" si="51"/>
        <v>0</v>
      </c>
      <c r="P25" s="41"/>
      <c r="Q25" s="40">
        <f t="shared" si="52"/>
        <v>0</v>
      </c>
      <c r="R25" s="41"/>
      <c r="S25" s="40">
        <f t="shared" si="53"/>
        <v>0</v>
      </c>
      <c r="T25" s="41"/>
      <c r="U25" s="40">
        <f t="shared" si="54"/>
        <v>0</v>
      </c>
      <c r="V25" s="41"/>
      <c r="W25" s="40">
        <f t="shared" si="55"/>
        <v>0</v>
      </c>
      <c r="X25" s="41"/>
      <c r="Y25" s="40">
        <f t="shared" si="56"/>
        <v>0</v>
      </c>
      <c r="Z25" s="41"/>
      <c r="AA25" s="40">
        <f t="shared" si="57"/>
        <v>0</v>
      </c>
      <c r="AB25" s="41"/>
      <c r="AC25" s="40">
        <f t="shared" si="58"/>
        <v>0</v>
      </c>
      <c r="AD25" s="41"/>
      <c r="AE25" s="40">
        <f t="shared" si="59"/>
        <v>0</v>
      </c>
      <c r="AF25" s="41"/>
      <c r="AG25" s="40">
        <f t="shared" si="60"/>
        <v>0</v>
      </c>
      <c r="AH25" s="41"/>
      <c r="AI25" s="40">
        <f t="shared" si="61"/>
        <v>0</v>
      </c>
      <c r="AJ25" s="41"/>
      <c r="AK25" s="41"/>
      <c r="AL25" s="41">
        <f>J25+L25+N25+P25+R25+T25+V25+X25+Z25+AB25+AD25+AF25+AH25</f>
        <v>1</v>
      </c>
      <c r="AM25" s="42">
        <f>K25+M25+O25+Q25+S25+U25+W25+Y25+AA25+AC25+AE25+AG25+AI25</f>
        <v>2339668.9439999997</v>
      </c>
    </row>
    <row r="26" spans="1:39" s="50" customFormat="1" x14ac:dyDescent="0.25">
      <c r="A26" s="44"/>
      <c r="B26" s="57"/>
      <c r="C26" s="25" t="s">
        <v>47</v>
      </c>
      <c r="D26" s="26"/>
      <c r="E26" s="26"/>
      <c r="F26" s="27"/>
      <c r="G26" s="28"/>
      <c r="H26" s="29"/>
      <c r="I26" s="29"/>
      <c r="J26" s="53">
        <f>J27+J28+J29+J30+J31+J32</f>
        <v>0</v>
      </c>
      <c r="K26" s="46">
        <f>K27+K28+K29+K30+K31+K32</f>
        <v>0</v>
      </c>
      <c r="L26" s="46">
        <f t="shared" ref="L26:AM26" si="62">L27+L28+L29+L30+L31+L32</f>
        <v>292</v>
      </c>
      <c r="M26" s="46">
        <f>M27+M28+M29+M30+M31+M32</f>
        <v>87228379.928000018</v>
      </c>
      <c r="N26" s="46">
        <f t="shared" si="62"/>
        <v>0</v>
      </c>
      <c r="O26" s="46">
        <f>O27+O28+O29+O30+O31+O32</f>
        <v>0</v>
      </c>
      <c r="P26" s="46">
        <f t="shared" si="62"/>
        <v>0</v>
      </c>
      <c r="Q26" s="46">
        <f>Q27+Q28+Q29+Q30+Q31+Q32</f>
        <v>0</v>
      </c>
      <c r="R26" s="46">
        <f t="shared" si="62"/>
        <v>0</v>
      </c>
      <c r="S26" s="46">
        <f>S27+S28+S29+S30+S31+S32</f>
        <v>0</v>
      </c>
      <c r="T26" s="46">
        <f t="shared" si="62"/>
        <v>0</v>
      </c>
      <c r="U26" s="46">
        <f>U27+U28+U29+U30+U31+U32</f>
        <v>0</v>
      </c>
      <c r="V26" s="46">
        <f t="shared" ref="V26" si="63">V27+V28+V29+V30+V31+V32</f>
        <v>0</v>
      </c>
      <c r="W26" s="46">
        <f t="shared" ref="W26:Y26" si="64">W27+W28+W29+W30+W31+W32</f>
        <v>0</v>
      </c>
      <c r="X26" s="46">
        <f t="shared" si="64"/>
        <v>0</v>
      </c>
      <c r="Y26" s="47">
        <f t="shared" si="64"/>
        <v>0</v>
      </c>
      <c r="Z26" s="46">
        <f t="shared" si="62"/>
        <v>0</v>
      </c>
      <c r="AA26" s="46">
        <f>AA27+AA28+AA29+AA30+AA31+AA32</f>
        <v>0</v>
      </c>
      <c r="AB26" s="46">
        <f t="shared" ref="AB26:AC26" si="65">AB27+AB28+AB29+AB30+AB31+AB32</f>
        <v>0</v>
      </c>
      <c r="AC26" s="46">
        <f t="shared" si="65"/>
        <v>0</v>
      </c>
      <c r="AD26" s="46">
        <f t="shared" si="62"/>
        <v>0</v>
      </c>
      <c r="AE26" s="46">
        <f t="shared" si="62"/>
        <v>0</v>
      </c>
      <c r="AF26" s="46">
        <f t="shared" si="62"/>
        <v>0</v>
      </c>
      <c r="AG26" s="46">
        <f t="shared" si="62"/>
        <v>0</v>
      </c>
      <c r="AH26" s="46">
        <f t="shared" si="62"/>
        <v>0</v>
      </c>
      <c r="AI26" s="46">
        <f t="shared" si="62"/>
        <v>0</v>
      </c>
      <c r="AJ26" s="48"/>
      <c r="AK26" s="48"/>
      <c r="AL26" s="46">
        <f t="shared" si="62"/>
        <v>292</v>
      </c>
      <c r="AM26" s="49">
        <f t="shared" si="62"/>
        <v>87228379.928000018</v>
      </c>
    </row>
    <row r="27" spans="1:39" s="2" customFormat="1" x14ac:dyDescent="0.25">
      <c r="A27" s="34">
        <v>0.25</v>
      </c>
      <c r="B27" s="118" t="s">
        <v>47</v>
      </c>
      <c r="C27" s="35" t="s">
        <v>48</v>
      </c>
      <c r="D27" s="36">
        <v>1.4</v>
      </c>
      <c r="E27" s="36">
        <v>1.68</v>
      </c>
      <c r="F27" s="37">
        <v>214238</v>
      </c>
      <c r="G27" s="34">
        <v>0.28000000000000003</v>
      </c>
      <c r="H27" s="38">
        <f t="shared" ref="H27:H33" si="66">F27*(D27*G27+(1-G27))</f>
        <v>238232.65600000002</v>
      </c>
      <c r="I27" s="38">
        <f t="shared" ref="I27:I33" si="67">F27*(E27*G27+(1-G27))</f>
        <v>255028.91519999999</v>
      </c>
      <c r="J27" s="39"/>
      <c r="K27" s="40">
        <f t="shared" ref="K27:K33" si="68">J27*$H27</f>
        <v>0</v>
      </c>
      <c r="L27" s="41">
        <v>200</v>
      </c>
      <c r="M27" s="40">
        <f t="shared" ref="M27:M33" si="69">L27*$H27</f>
        <v>47646531.200000003</v>
      </c>
      <c r="N27" s="41"/>
      <c r="O27" s="40">
        <f t="shared" ref="O27:O33" si="70">N27*$H27</f>
        <v>0</v>
      </c>
      <c r="P27" s="41"/>
      <c r="Q27" s="40">
        <f t="shared" ref="Q27:Q33" si="71">P27*$H27</f>
        <v>0</v>
      </c>
      <c r="R27" s="41"/>
      <c r="S27" s="40">
        <f t="shared" ref="S27:S33" si="72">R27*$H27</f>
        <v>0</v>
      </c>
      <c r="T27" s="41"/>
      <c r="U27" s="40">
        <f t="shared" ref="U27:U33" si="73">T27*$H27</f>
        <v>0</v>
      </c>
      <c r="V27" s="41"/>
      <c r="W27" s="40">
        <f t="shared" ref="W27:W33" si="74">V27*$H27</f>
        <v>0</v>
      </c>
      <c r="X27" s="41"/>
      <c r="Y27" s="40">
        <f t="shared" ref="Y27:Y33" si="75">X27*$H27</f>
        <v>0</v>
      </c>
      <c r="Z27" s="41"/>
      <c r="AA27" s="40">
        <f t="shared" ref="AA27:AA33" si="76">Z27*$H27</f>
        <v>0</v>
      </c>
      <c r="AB27" s="41"/>
      <c r="AC27" s="40">
        <f t="shared" ref="AC27:AC33" si="77">AB27*$I27</f>
        <v>0</v>
      </c>
      <c r="AD27" s="41"/>
      <c r="AE27" s="40">
        <f t="shared" ref="AE27:AE33" si="78">AD27*$I27</f>
        <v>0</v>
      </c>
      <c r="AF27" s="41"/>
      <c r="AG27" s="40">
        <f t="shared" ref="AG27:AG33" si="79">AF27*$I27</f>
        <v>0</v>
      </c>
      <c r="AH27" s="41"/>
      <c r="AI27" s="40">
        <f t="shared" ref="AI27:AI33" si="80">AH27*$I27</f>
        <v>0</v>
      </c>
      <c r="AJ27" s="41"/>
      <c r="AK27" s="41"/>
      <c r="AL27" s="41">
        <f t="shared" ref="AL27:AM32" si="81">J27+L27+N27+P27+R27+T27+V27+X27+Z27+AB27+AD27+AF27+AH27</f>
        <v>200</v>
      </c>
      <c r="AM27" s="42">
        <f t="shared" si="81"/>
        <v>47646531.200000003</v>
      </c>
    </row>
    <row r="28" spans="1:39" s="2" customFormat="1" x14ac:dyDescent="0.25">
      <c r="A28" s="34">
        <v>0.2</v>
      </c>
      <c r="B28" s="119"/>
      <c r="C28" s="35" t="s">
        <v>49</v>
      </c>
      <c r="D28" s="36">
        <v>1.4</v>
      </c>
      <c r="E28" s="36">
        <v>1.68</v>
      </c>
      <c r="F28" s="37">
        <v>325152</v>
      </c>
      <c r="G28" s="34">
        <v>0.22</v>
      </c>
      <c r="H28" s="38">
        <f t="shared" si="66"/>
        <v>353765.37600000005</v>
      </c>
      <c r="I28" s="38">
        <f t="shared" si="67"/>
        <v>373794.73920000001</v>
      </c>
      <c r="J28" s="39"/>
      <c r="K28" s="40">
        <f t="shared" si="68"/>
        <v>0</v>
      </c>
      <c r="L28" s="41"/>
      <c r="M28" s="40">
        <f t="shared" si="69"/>
        <v>0</v>
      </c>
      <c r="N28" s="41"/>
      <c r="O28" s="40">
        <f t="shared" si="70"/>
        <v>0</v>
      </c>
      <c r="P28" s="41"/>
      <c r="Q28" s="40">
        <f t="shared" si="71"/>
        <v>0</v>
      </c>
      <c r="R28" s="41"/>
      <c r="S28" s="40">
        <f t="shared" si="72"/>
        <v>0</v>
      </c>
      <c r="T28" s="41"/>
      <c r="U28" s="40">
        <f t="shared" si="73"/>
        <v>0</v>
      </c>
      <c r="V28" s="41"/>
      <c r="W28" s="40">
        <f t="shared" si="74"/>
        <v>0</v>
      </c>
      <c r="X28" s="41"/>
      <c r="Y28" s="40">
        <f t="shared" si="75"/>
        <v>0</v>
      </c>
      <c r="Z28" s="41"/>
      <c r="AA28" s="40">
        <f t="shared" si="76"/>
        <v>0</v>
      </c>
      <c r="AB28" s="41"/>
      <c r="AC28" s="40">
        <f t="shared" si="77"/>
        <v>0</v>
      </c>
      <c r="AD28" s="41"/>
      <c r="AE28" s="40">
        <f t="shared" si="78"/>
        <v>0</v>
      </c>
      <c r="AF28" s="41"/>
      <c r="AG28" s="40">
        <f t="shared" si="79"/>
        <v>0</v>
      </c>
      <c r="AH28" s="41"/>
      <c r="AI28" s="40">
        <f t="shared" si="80"/>
        <v>0</v>
      </c>
      <c r="AJ28" s="41"/>
      <c r="AK28" s="41"/>
      <c r="AL28" s="41">
        <f t="shared" si="81"/>
        <v>0</v>
      </c>
      <c r="AM28" s="42">
        <f t="shared" si="81"/>
        <v>0</v>
      </c>
    </row>
    <row r="29" spans="1:39" s="2" customFormat="1" x14ac:dyDescent="0.25">
      <c r="A29" s="34">
        <v>0.18</v>
      </c>
      <c r="B29" s="119"/>
      <c r="C29" s="35" t="s">
        <v>50</v>
      </c>
      <c r="D29" s="36">
        <v>1.4</v>
      </c>
      <c r="E29" s="36">
        <v>1.68</v>
      </c>
      <c r="F29" s="37">
        <v>207526</v>
      </c>
      <c r="G29" s="34">
        <v>0.2</v>
      </c>
      <c r="H29" s="38">
        <f t="shared" si="66"/>
        <v>224128.08000000002</v>
      </c>
      <c r="I29" s="38">
        <f t="shared" si="67"/>
        <v>235749.53600000002</v>
      </c>
      <c r="J29" s="39"/>
      <c r="K29" s="40">
        <f t="shared" si="68"/>
        <v>0</v>
      </c>
      <c r="L29" s="41">
        <v>11</v>
      </c>
      <c r="M29" s="40">
        <f t="shared" si="69"/>
        <v>2465408.8800000004</v>
      </c>
      <c r="N29" s="41"/>
      <c r="O29" s="40">
        <f t="shared" si="70"/>
        <v>0</v>
      </c>
      <c r="P29" s="41"/>
      <c r="Q29" s="40">
        <f t="shared" si="71"/>
        <v>0</v>
      </c>
      <c r="R29" s="41"/>
      <c r="S29" s="40">
        <f t="shared" si="72"/>
        <v>0</v>
      </c>
      <c r="T29" s="41"/>
      <c r="U29" s="40">
        <f t="shared" si="73"/>
        <v>0</v>
      </c>
      <c r="V29" s="41"/>
      <c r="W29" s="40">
        <f t="shared" si="74"/>
        <v>0</v>
      </c>
      <c r="X29" s="41"/>
      <c r="Y29" s="40">
        <f t="shared" si="75"/>
        <v>0</v>
      </c>
      <c r="Z29" s="41"/>
      <c r="AA29" s="40">
        <f t="shared" si="76"/>
        <v>0</v>
      </c>
      <c r="AB29" s="41"/>
      <c r="AC29" s="40">
        <f t="shared" si="77"/>
        <v>0</v>
      </c>
      <c r="AD29" s="41"/>
      <c r="AE29" s="40">
        <f t="shared" si="78"/>
        <v>0</v>
      </c>
      <c r="AF29" s="41"/>
      <c r="AG29" s="40">
        <f t="shared" si="79"/>
        <v>0</v>
      </c>
      <c r="AH29" s="41"/>
      <c r="AI29" s="40">
        <f t="shared" si="80"/>
        <v>0</v>
      </c>
      <c r="AJ29" s="41"/>
      <c r="AK29" s="41"/>
      <c r="AL29" s="41">
        <f t="shared" si="81"/>
        <v>11</v>
      </c>
      <c r="AM29" s="42">
        <f t="shared" si="81"/>
        <v>2465408.8800000004</v>
      </c>
    </row>
    <row r="30" spans="1:39" s="2" customFormat="1" x14ac:dyDescent="0.25">
      <c r="A30" s="34">
        <v>0.17</v>
      </c>
      <c r="B30" s="119"/>
      <c r="C30" s="35" t="s">
        <v>51</v>
      </c>
      <c r="D30" s="36">
        <v>1.4</v>
      </c>
      <c r="E30" s="36">
        <v>1.68</v>
      </c>
      <c r="F30" s="37">
        <v>297888</v>
      </c>
      <c r="G30" s="34">
        <v>0.19</v>
      </c>
      <c r="H30" s="38">
        <f t="shared" si="66"/>
        <v>320527.48800000001</v>
      </c>
      <c r="I30" s="38">
        <f t="shared" si="67"/>
        <v>336375.12959999999</v>
      </c>
      <c r="J30" s="39"/>
      <c r="K30" s="40">
        <f t="shared" si="68"/>
        <v>0</v>
      </c>
      <c r="L30" s="41">
        <v>6</v>
      </c>
      <c r="M30" s="40">
        <f t="shared" si="69"/>
        <v>1923164.9280000001</v>
      </c>
      <c r="N30" s="41"/>
      <c r="O30" s="40">
        <f t="shared" si="70"/>
        <v>0</v>
      </c>
      <c r="P30" s="41"/>
      <c r="Q30" s="40">
        <f t="shared" si="71"/>
        <v>0</v>
      </c>
      <c r="R30" s="41"/>
      <c r="S30" s="40">
        <f t="shared" si="72"/>
        <v>0</v>
      </c>
      <c r="T30" s="41"/>
      <c r="U30" s="40">
        <f t="shared" si="73"/>
        <v>0</v>
      </c>
      <c r="V30" s="41"/>
      <c r="W30" s="40">
        <f t="shared" si="74"/>
        <v>0</v>
      </c>
      <c r="X30" s="41"/>
      <c r="Y30" s="40">
        <f t="shared" si="75"/>
        <v>0</v>
      </c>
      <c r="Z30" s="41"/>
      <c r="AA30" s="40">
        <f t="shared" si="76"/>
        <v>0</v>
      </c>
      <c r="AB30" s="41"/>
      <c r="AC30" s="40">
        <f t="shared" si="77"/>
        <v>0</v>
      </c>
      <c r="AD30" s="41"/>
      <c r="AE30" s="40">
        <f t="shared" si="78"/>
        <v>0</v>
      </c>
      <c r="AF30" s="41"/>
      <c r="AG30" s="40">
        <f t="shared" si="79"/>
        <v>0</v>
      </c>
      <c r="AH30" s="41"/>
      <c r="AI30" s="40">
        <f t="shared" si="80"/>
        <v>0</v>
      </c>
      <c r="AJ30" s="41"/>
      <c r="AK30" s="41"/>
      <c r="AL30" s="41">
        <f t="shared" si="81"/>
        <v>6</v>
      </c>
      <c r="AM30" s="42">
        <f t="shared" si="81"/>
        <v>1923164.9280000001</v>
      </c>
    </row>
    <row r="31" spans="1:39" s="2" customFormat="1" x14ac:dyDescent="0.25">
      <c r="A31" s="34">
        <v>0.38</v>
      </c>
      <c r="B31" s="119"/>
      <c r="C31" s="35" t="s">
        <v>52</v>
      </c>
      <c r="D31" s="36">
        <v>1.4</v>
      </c>
      <c r="E31" s="36">
        <v>1.68</v>
      </c>
      <c r="F31" s="37">
        <v>395517</v>
      </c>
      <c r="G31" s="34">
        <v>0.41</v>
      </c>
      <c r="H31" s="38">
        <f t="shared" si="66"/>
        <v>460381.78800000006</v>
      </c>
      <c r="I31" s="38">
        <f t="shared" si="67"/>
        <v>505787.13959999999</v>
      </c>
      <c r="J31" s="39"/>
      <c r="K31" s="40">
        <f t="shared" si="68"/>
        <v>0</v>
      </c>
      <c r="L31" s="41">
        <v>70</v>
      </c>
      <c r="M31" s="40">
        <f t="shared" si="69"/>
        <v>32226725.160000004</v>
      </c>
      <c r="N31" s="41"/>
      <c r="O31" s="40">
        <f t="shared" si="70"/>
        <v>0</v>
      </c>
      <c r="P31" s="41"/>
      <c r="Q31" s="40">
        <f t="shared" si="71"/>
        <v>0</v>
      </c>
      <c r="R31" s="41"/>
      <c r="S31" s="40">
        <f t="shared" si="72"/>
        <v>0</v>
      </c>
      <c r="T31" s="41"/>
      <c r="U31" s="40">
        <f t="shared" si="73"/>
        <v>0</v>
      </c>
      <c r="V31" s="41"/>
      <c r="W31" s="40">
        <f t="shared" si="74"/>
        <v>0</v>
      </c>
      <c r="X31" s="41"/>
      <c r="Y31" s="40">
        <f t="shared" si="75"/>
        <v>0</v>
      </c>
      <c r="Z31" s="41"/>
      <c r="AA31" s="40">
        <f t="shared" si="76"/>
        <v>0</v>
      </c>
      <c r="AB31" s="41"/>
      <c r="AC31" s="40">
        <f t="shared" si="77"/>
        <v>0</v>
      </c>
      <c r="AD31" s="41"/>
      <c r="AE31" s="40">
        <f t="shared" si="78"/>
        <v>0</v>
      </c>
      <c r="AF31" s="41"/>
      <c r="AG31" s="40">
        <f t="shared" si="79"/>
        <v>0</v>
      </c>
      <c r="AH31" s="41"/>
      <c r="AI31" s="40">
        <f t="shared" si="80"/>
        <v>0</v>
      </c>
      <c r="AJ31" s="41"/>
      <c r="AK31" s="41"/>
      <c r="AL31" s="41">
        <f t="shared" si="81"/>
        <v>70</v>
      </c>
      <c r="AM31" s="42">
        <f t="shared" si="81"/>
        <v>32226725.160000004</v>
      </c>
    </row>
    <row r="32" spans="1:39" s="2" customFormat="1" x14ac:dyDescent="0.25">
      <c r="A32" s="34">
        <v>0.28999999999999998</v>
      </c>
      <c r="B32" s="120"/>
      <c r="C32" s="35" t="s">
        <v>53</v>
      </c>
      <c r="D32" s="36">
        <v>1.4</v>
      </c>
      <c r="E32" s="36">
        <v>1.68</v>
      </c>
      <c r="F32" s="37">
        <v>525984</v>
      </c>
      <c r="G32" s="34">
        <v>0.32</v>
      </c>
      <c r="H32" s="38">
        <f t="shared" si="66"/>
        <v>593309.95199999993</v>
      </c>
      <c r="I32" s="38">
        <f t="shared" si="67"/>
        <v>640438.11840000004</v>
      </c>
      <c r="J32" s="39"/>
      <c r="K32" s="40">
        <f t="shared" si="68"/>
        <v>0</v>
      </c>
      <c r="L32" s="41">
        <v>5</v>
      </c>
      <c r="M32" s="40">
        <f t="shared" si="69"/>
        <v>2966549.76</v>
      </c>
      <c r="N32" s="41"/>
      <c r="O32" s="40">
        <f t="shared" si="70"/>
        <v>0</v>
      </c>
      <c r="P32" s="41"/>
      <c r="Q32" s="40">
        <f t="shared" si="71"/>
        <v>0</v>
      </c>
      <c r="R32" s="41"/>
      <c r="S32" s="40">
        <f t="shared" si="72"/>
        <v>0</v>
      </c>
      <c r="T32" s="41"/>
      <c r="U32" s="40">
        <f t="shared" si="73"/>
        <v>0</v>
      </c>
      <c r="V32" s="41"/>
      <c r="W32" s="40">
        <f t="shared" si="74"/>
        <v>0</v>
      </c>
      <c r="X32" s="41"/>
      <c r="Y32" s="40">
        <f t="shared" si="75"/>
        <v>0</v>
      </c>
      <c r="Z32" s="41"/>
      <c r="AA32" s="40">
        <f t="shared" si="76"/>
        <v>0</v>
      </c>
      <c r="AB32" s="41"/>
      <c r="AC32" s="40">
        <f t="shared" si="77"/>
        <v>0</v>
      </c>
      <c r="AD32" s="41"/>
      <c r="AE32" s="40">
        <f t="shared" si="78"/>
        <v>0</v>
      </c>
      <c r="AF32" s="41"/>
      <c r="AG32" s="40">
        <f t="shared" si="79"/>
        <v>0</v>
      </c>
      <c r="AH32" s="41"/>
      <c r="AI32" s="40">
        <f t="shared" si="80"/>
        <v>0</v>
      </c>
      <c r="AJ32" s="41"/>
      <c r="AK32" s="41"/>
      <c r="AL32" s="41">
        <f t="shared" si="81"/>
        <v>5</v>
      </c>
      <c r="AM32" s="42">
        <f t="shared" si="81"/>
        <v>2966549.76</v>
      </c>
    </row>
    <row r="33" spans="1:39" s="2" customFormat="1" x14ac:dyDescent="0.25">
      <c r="A33" s="34"/>
      <c r="B33" s="57"/>
      <c r="C33" s="35" t="s">
        <v>54</v>
      </c>
      <c r="D33" s="58">
        <v>1.4</v>
      </c>
      <c r="E33" s="58">
        <v>1.68</v>
      </c>
      <c r="F33" s="59">
        <v>1350773</v>
      </c>
      <c r="G33" s="60">
        <v>0.02</v>
      </c>
      <c r="H33" s="38">
        <f t="shared" si="66"/>
        <v>1361579.1840000001</v>
      </c>
      <c r="I33" s="38">
        <f t="shared" si="67"/>
        <v>1369143.5128000001</v>
      </c>
      <c r="J33" s="39"/>
      <c r="K33" s="40">
        <f t="shared" si="68"/>
        <v>0</v>
      </c>
      <c r="L33" s="41"/>
      <c r="M33" s="40">
        <f t="shared" si="69"/>
        <v>0</v>
      </c>
      <c r="N33" s="41"/>
      <c r="O33" s="40">
        <f t="shared" si="70"/>
        <v>0</v>
      </c>
      <c r="P33" s="41"/>
      <c r="Q33" s="40">
        <f t="shared" si="71"/>
        <v>0</v>
      </c>
      <c r="R33" s="41"/>
      <c r="S33" s="40">
        <f t="shared" si="72"/>
        <v>0</v>
      </c>
      <c r="T33" s="41"/>
      <c r="U33" s="40">
        <f t="shared" si="73"/>
        <v>0</v>
      </c>
      <c r="V33" s="41"/>
      <c r="W33" s="40">
        <f t="shared" si="74"/>
        <v>0</v>
      </c>
      <c r="X33" s="41"/>
      <c r="Y33" s="40">
        <f t="shared" si="75"/>
        <v>0</v>
      </c>
      <c r="Z33" s="41"/>
      <c r="AA33" s="40">
        <f t="shared" si="76"/>
        <v>0</v>
      </c>
      <c r="AB33" s="41"/>
      <c r="AC33" s="40">
        <f t="shared" si="77"/>
        <v>0</v>
      </c>
      <c r="AD33" s="41"/>
      <c r="AE33" s="40">
        <f t="shared" si="78"/>
        <v>0</v>
      </c>
      <c r="AF33" s="41"/>
      <c r="AG33" s="40">
        <f t="shared" si="79"/>
        <v>0</v>
      </c>
      <c r="AH33" s="41"/>
      <c r="AI33" s="40">
        <f t="shared" si="80"/>
        <v>0</v>
      </c>
      <c r="AJ33" s="41"/>
      <c r="AK33" s="41"/>
      <c r="AL33" s="41"/>
      <c r="AM33" s="42">
        <f>K33+M33+O33+Q33+S33+U33+W33+Y33+AA33+AC33+AE33+AG33+AI33</f>
        <v>0</v>
      </c>
    </row>
    <row r="34" spans="1:39" s="2" customFormat="1" x14ac:dyDescent="0.25">
      <c r="A34" s="34"/>
      <c r="B34" s="57"/>
      <c r="C34" s="25" t="s">
        <v>55</v>
      </c>
      <c r="D34" s="61"/>
      <c r="E34" s="61"/>
      <c r="F34" s="62"/>
      <c r="G34" s="63"/>
      <c r="H34" s="64"/>
      <c r="I34" s="64"/>
      <c r="J34" s="65">
        <f>J35+J36</f>
        <v>0</v>
      </c>
      <c r="K34" s="47">
        <f>K35+K36</f>
        <v>0</v>
      </c>
      <c r="L34" s="47">
        <f t="shared" ref="L34:AM34" si="82">L35+L36</f>
        <v>0</v>
      </c>
      <c r="M34" s="47">
        <f>M35+M36</f>
        <v>0</v>
      </c>
      <c r="N34" s="47">
        <f t="shared" si="82"/>
        <v>0</v>
      </c>
      <c r="O34" s="47">
        <f>O35+O36</f>
        <v>0</v>
      </c>
      <c r="P34" s="47">
        <f t="shared" si="82"/>
        <v>0</v>
      </c>
      <c r="Q34" s="47">
        <f>Q35+Q36</f>
        <v>0</v>
      </c>
      <c r="R34" s="47">
        <f t="shared" si="82"/>
        <v>0</v>
      </c>
      <c r="S34" s="47">
        <f>S35+S36</f>
        <v>0</v>
      </c>
      <c r="T34" s="47">
        <f t="shared" si="82"/>
        <v>0</v>
      </c>
      <c r="U34" s="47">
        <f>U35+U36</f>
        <v>0</v>
      </c>
      <c r="V34" s="47">
        <f t="shared" ref="V34" si="83">V35+V36</f>
        <v>0</v>
      </c>
      <c r="W34" s="47">
        <f t="shared" ref="W34:Y34" si="84">W35+W36</f>
        <v>0</v>
      </c>
      <c r="X34" s="47">
        <f t="shared" si="84"/>
        <v>0</v>
      </c>
      <c r="Y34" s="47">
        <f t="shared" si="84"/>
        <v>0</v>
      </c>
      <c r="Z34" s="47">
        <f t="shared" si="82"/>
        <v>0</v>
      </c>
      <c r="AA34" s="47">
        <f>AA35+AA36</f>
        <v>0</v>
      </c>
      <c r="AB34" s="47">
        <f t="shared" ref="AB34:AC34" si="85">AB35+AB36</f>
        <v>0</v>
      </c>
      <c r="AC34" s="47">
        <f t="shared" si="85"/>
        <v>0</v>
      </c>
      <c r="AD34" s="47">
        <f t="shared" si="82"/>
        <v>0</v>
      </c>
      <c r="AE34" s="47">
        <f t="shared" si="82"/>
        <v>0</v>
      </c>
      <c r="AF34" s="47">
        <f t="shared" si="82"/>
        <v>0</v>
      </c>
      <c r="AG34" s="47">
        <f t="shared" si="82"/>
        <v>0</v>
      </c>
      <c r="AH34" s="47">
        <f t="shared" si="82"/>
        <v>0</v>
      </c>
      <c r="AI34" s="47">
        <f t="shared" si="82"/>
        <v>0</v>
      </c>
      <c r="AJ34" s="66"/>
      <c r="AK34" s="66"/>
      <c r="AL34" s="47">
        <f t="shared" si="82"/>
        <v>0</v>
      </c>
      <c r="AM34" s="67">
        <f t="shared" si="82"/>
        <v>0</v>
      </c>
    </row>
    <row r="35" spans="1:39" s="2" customFormat="1" x14ac:dyDescent="0.25">
      <c r="A35" s="34">
        <v>0.22</v>
      </c>
      <c r="B35" s="118" t="s">
        <v>55</v>
      </c>
      <c r="C35" s="35" t="s">
        <v>56</v>
      </c>
      <c r="D35" s="36">
        <v>1.4</v>
      </c>
      <c r="E35" s="36">
        <v>1.68</v>
      </c>
      <c r="F35" s="37">
        <v>328020</v>
      </c>
      <c r="G35" s="34">
        <v>0.24</v>
      </c>
      <c r="H35" s="38">
        <f t="shared" ref="H35:H36" si="86">F35*(D35*G35+(1-G35))</f>
        <v>359509.92000000004</v>
      </c>
      <c r="I35" s="38">
        <f t="shared" ref="I35:I36" si="87">F35*(E35*G35+(1-G35))</f>
        <v>381552.864</v>
      </c>
      <c r="J35" s="39"/>
      <c r="K35" s="40">
        <f t="shared" ref="K35:K36" si="88">J35*$H35</f>
        <v>0</v>
      </c>
      <c r="L35" s="41"/>
      <c r="M35" s="40">
        <f t="shared" ref="M35:M36" si="89">L35*$H35</f>
        <v>0</v>
      </c>
      <c r="N35" s="41"/>
      <c r="O35" s="40">
        <f t="shared" ref="O35:O36" si="90">N35*$H35</f>
        <v>0</v>
      </c>
      <c r="P35" s="41"/>
      <c r="Q35" s="40">
        <f t="shared" ref="Q35:Q36" si="91">P35*$H35</f>
        <v>0</v>
      </c>
      <c r="R35" s="41"/>
      <c r="S35" s="40">
        <f t="shared" ref="S35:S36" si="92">R35*$H35</f>
        <v>0</v>
      </c>
      <c r="T35" s="41"/>
      <c r="U35" s="40">
        <f t="shared" ref="U35:U36" si="93">T35*$H35</f>
        <v>0</v>
      </c>
      <c r="V35" s="41"/>
      <c r="W35" s="40">
        <f t="shared" ref="W35:W36" si="94">V35*$H35</f>
        <v>0</v>
      </c>
      <c r="X35" s="41"/>
      <c r="Y35" s="40">
        <f t="shared" ref="Y35:Y36" si="95">X35*$H35</f>
        <v>0</v>
      </c>
      <c r="Z35" s="41"/>
      <c r="AA35" s="40">
        <f t="shared" ref="AA35:AA36" si="96">Z35*$H35</f>
        <v>0</v>
      </c>
      <c r="AB35" s="41"/>
      <c r="AC35" s="40">
        <f t="shared" ref="AC35:AC36" si="97">AB35*$I35</f>
        <v>0</v>
      </c>
      <c r="AD35" s="41"/>
      <c r="AE35" s="40">
        <f t="shared" ref="AE35:AE36" si="98">AD35*$I35</f>
        <v>0</v>
      </c>
      <c r="AF35" s="41"/>
      <c r="AG35" s="40">
        <f t="shared" ref="AG35:AG36" si="99">AF35*$I35</f>
        <v>0</v>
      </c>
      <c r="AH35" s="41"/>
      <c r="AI35" s="40">
        <f t="shared" ref="AI35:AI36" si="100">AH35*$I35</f>
        <v>0</v>
      </c>
      <c r="AJ35" s="41"/>
      <c r="AK35" s="41"/>
      <c r="AL35" s="41">
        <f>J35+L35+N35+P35+R35+T35+V35+X35+Z35+AB35+AD35+AF35+AH35</f>
        <v>0</v>
      </c>
      <c r="AM35" s="42">
        <f>K35+M35+O35+Q35+S35+U35+W35+Y35+AA35+AC35+AE35+AG35+AI35</f>
        <v>0</v>
      </c>
    </row>
    <row r="36" spans="1:39" s="2" customFormat="1" x14ac:dyDescent="0.25">
      <c r="A36" s="34">
        <v>0.31</v>
      </c>
      <c r="B36" s="120"/>
      <c r="C36" s="35" t="s">
        <v>57</v>
      </c>
      <c r="D36" s="36">
        <v>1.4</v>
      </c>
      <c r="E36" s="36">
        <v>1.68</v>
      </c>
      <c r="F36" s="37">
        <v>675272</v>
      </c>
      <c r="G36" s="34">
        <v>0.33</v>
      </c>
      <c r="H36" s="38">
        <f t="shared" si="86"/>
        <v>764407.90399999998</v>
      </c>
      <c r="I36" s="38">
        <f t="shared" si="87"/>
        <v>826803.0368</v>
      </c>
      <c r="J36" s="39"/>
      <c r="K36" s="40">
        <f t="shared" si="88"/>
        <v>0</v>
      </c>
      <c r="L36" s="41"/>
      <c r="M36" s="40">
        <f t="shared" si="89"/>
        <v>0</v>
      </c>
      <c r="N36" s="41"/>
      <c r="O36" s="40">
        <f t="shared" si="90"/>
        <v>0</v>
      </c>
      <c r="P36" s="41"/>
      <c r="Q36" s="40">
        <f t="shared" si="91"/>
        <v>0</v>
      </c>
      <c r="R36" s="41"/>
      <c r="S36" s="40">
        <f t="shared" si="92"/>
        <v>0</v>
      </c>
      <c r="T36" s="41"/>
      <c r="U36" s="40">
        <f t="shared" si="93"/>
        <v>0</v>
      </c>
      <c r="V36" s="41"/>
      <c r="W36" s="40">
        <f t="shared" si="94"/>
        <v>0</v>
      </c>
      <c r="X36" s="41"/>
      <c r="Y36" s="40">
        <f t="shared" si="95"/>
        <v>0</v>
      </c>
      <c r="Z36" s="41"/>
      <c r="AA36" s="40">
        <f t="shared" si="96"/>
        <v>0</v>
      </c>
      <c r="AB36" s="41"/>
      <c r="AC36" s="40">
        <f t="shared" si="97"/>
        <v>0</v>
      </c>
      <c r="AD36" s="41"/>
      <c r="AE36" s="40">
        <f t="shared" si="98"/>
        <v>0</v>
      </c>
      <c r="AF36" s="41"/>
      <c r="AG36" s="40">
        <f t="shared" si="99"/>
        <v>0</v>
      </c>
      <c r="AH36" s="41"/>
      <c r="AI36" s="40">
        <f t="shared" si="100"/>
        <v>0</v>
      </c>
      <c r="AJ36" s="41"/>
      <c r="AK36" s="41"/>
      <c r="AL36" s="41">
        <f>J36+L36+N36+P36+R36+T36+V36+X36+Z36+AB36+AD36+AF36+AH36</f>
        <v>0</v>
      </c>
      <c r="AM36" s="42">
        <f>K36+M36+O36+Q36+S36+U36+W36+Y36+AA36+AC36+AE36+AG36+AI36</f>
        <v>0</v>
      </c>
    </row>
    <row r="37" spans="1:39" s="50" customFormat="1" x14ac:dyDescent="0.25">
      <c r="A37" s="44"/>
      <c r="B37" s="54"/>
      <c r="C37" s="25" t="s">
        <v>58</v>
      </c>
      <c r="D37" s="26"/>
      <c r="E37" s="26"/>
      <c r="F37" s="27"/>
      <c r="G37" s="28"/>
      <c r="H37" s="29"/>
      <c r="I37" s="29"/>
      <c r="J37" s="53">
        <f>J38+J39+J40+J41+J42+J43+J44</f>
        <v>235</v>
      </c>
      <c r="K37" s="46">
        <f>K38+K39+K40+K41+K42+K43+K44</f>
        <v>122119700.00000001</v>
      </c>
      <c r="L37" s="46">
        <f t="shared" ref="L37:AM37" si="101">L38+L39+L40+L41+L42+L43+L44</f>
        <v>0</v>
      </c>
      <c r="M37" s="46">
        <f>M38+M39+M40+M41+M42+M43+M44</f>
        <v>0</v>
      </c>
      <c r="N37" s="46">
        <f t="shared" si="101"/>
        <v>0</v>
      </c>
      <c r="O37" s="46">
        <f>O38+O39+O40+O41+O42+O43+O44</f>
        <v>0</v>
      </c>
      <c r="P37" s="46">
        <f t="shared" si="101"/>
        <v>0</v>
      </c>
      <c r="Q37" s="46">
        <f>Q38+Q39+Q40+Q41+Q42+Q43+Q44</f>
        <v>0</v>
      </c>
      <c r="R37" s="46">
        <f t="shared" si="101"/>
        <v>715</v>
      </c>
      <c r="S37" s="46">
        <f>S38+S39+S40+S41+S42+S43+S44</f>
        <v>200138334.51999998</v>
      </c>
      <c r="T37" s="46">
        <f t="shared" si="101"/>
        <v>0</v>
      </c>
      <c r="U37" s="46">
        <f>U38+U39+U40+U41+U42+U43+U44</f>
        <v>0</v>
      </c>
      <c r="V37" s="46">
        <f t="shared" ref="V37" si="102">V38+V39+V40+V41+V42+V43+V44</f>
        <v>7</v>
      </c>
      <c r="W37" s="46">
        <f t="shared" ref="W37:Y37" si="103">W38+W39+W40+W41+W42+W43+W44</f>
        <v>1967785.1199999999</v>
      </c>
      <c r="X37" s="46">
        <f t="shared" si="103"/>
        <v>0</v>
      </c>
      <c r="Y37" s="47">
        <f t="shared" si="103"/>
        <v>0</v>
      </c>
      <c r="Z37" s="46">
        <f t="shared" si="101"/>
        <v>0</v>
      </c>
      <c r="AA37" s="46">
        <f>AA38+AA39+AA40+AA41+AA42+AA43+AA44</f>
        <v>0</v>
      </c>
      <c r="AB37" s="46">
        <f t="shared" ref="AB37:AC37" si="104">AB38+AB39+AB40+AB41+AB42+AB43+AB44</f>
        <v>16</v>
      </c>
      <c r="AC37" s="46">
        <f t="shared" si="104"/>
        <v>4835129.1519999998</v>
      </c>
      <c r="AD37" s="46">
        <f t="shared" si="101"/>
        <v>0</v>
      </c>
      <c r="AE37" s="46">
        <f t="shared" si="101"/>
        <v>0</v>
      </c>
      <c r="AF37" s="46">
        <f t="shared" si="101"/>
        <v>0</v>
      </c>
      <c r="AG37" s="46">
        <f t="shared" si="101"/>
        <v>0</v>
      </c>
      <c r="AH37" s="46">
        <f t="shared" si="101"/>
        <v>0</v>
      </c>
      <c r="AI37" s="46">
        <f t="shared" si="101"/>
        <v>0</v>
      </c>
      <c r="AJ37" s="48"/>
      <c r="AK37" s="48"/>
      <c r="AL37" s="46">
        <f t="shared" si="101"/>
        <v>973</v>
      </c>
      <c r="AM37" s="49">
        <f t="shared" si="101"/>
        <v>329060948.79200006</v>
      </c>
    </row>
    <row r="38" spans="1:39" s="2" customFormat="1" x14ac:dyDescent="0.25">
      <c r="A38" s="34">
        <v>0.27</v>
      </c>
      <c r="B38" s="118" t="s">
        <v>58</v>
      </c>
      <c r="C38" s="35" t="s">
        <v>59</v>
      </c>
      <c r="D38" s="36">
        <v>1.4</v>
      </c>
      <c r="E38" s="36">
        <v>1.68</v>
      </c>
      <c r="F38" s="37">
        <v>250993</v>
      </c>
      <c r="G38" s="34">
        <v>0.3</v>
      </c>
      <c r="H38" s="38">
        <f t="shared" ref="H38:H44" si="105">F38*(D38*G38+(1-G38))</f>
        <v>281112.15999999997</v>
      </c>
      <c r="I38" s="38">
        <f t="shared" ref="I38:I44" si="106">F38*(E38*G38+(1-G38))</f>
        <v>302195.57199999999</v>
      </c>
      <c r="J38" s="56">
        <v>35</v>
      </c>
      <c r="K38" s="40">
        <f t="shared" ref="K38:K44" si="107">J38*$H38</f>
        <v>9838925.5999999996</v>
      </c>
      <c r="L38" s="41"/>
      <c r="M38" s="40">
        <f t="shared" ref="M38:M44" si="108">L38*$H38</f>
        <v>0</v>
      </c>
      <c r="N38" s="41"/>
      <c r="O38" s="40">
        <f t="shared" ref="O38:O44" si="109">N38*$H38</f>
        <v>0</v>
      </c>
      <c r="P38" s="41"/>
      <c r="Q38" s="40">
        <f t="shared" ref="Q38:Q44" si="110">P38*$H38</f>
        <v>0</v>
      </c>
      <c r="R38" s="68">
        <f>650+35</f>
        <v>685</v>
      </c>
      <c r="S38" s="40">
        <f t="shared" ref="S38:S44" si="111">R38*$H38</f>
        <v>192561829.59999999</v>
      </c>
      <c r="T38" s="41"/>
      <c r="U38" s="40">
        <f t="shared" ref="U38:U44" si="112">T38*$H38</f>
        <v>0</v>
      </c>
      <c r="V38" s="41">
        <v>7</v>
      </c>
      <c r="W38" s="40">
        <f t="shared" ref="W38:W44" si="113">V38*$H38</f>
        <v>1967785.1199999999</v>
      </c>
      <c r="X38" s="41"/>
      <c r="Y38" s="40">
        <f t="shared" ref="Y38:Y44" si="114">X38*$H38</f>
        <v>0</v>
      </c>
      <c r="Z38" s="41"/>
      <c r="AA38" s="40">
        <f t="shared" ref="AA38:AA44" si="115">Z38*$H38</f>
        <v>0</v>
      </c>
      <c r="AB38" s="41">
        <v>16</v>
      </c>
      <c r="AC38" s="40">
        <f t="shared" ref="AC38:AC44" si="116">AB38*$I38</f>
        <v>4835129.1519999998</v>
      </c>
      <c r="AD38" s="41"/>
      <c r="AE38" s="40">
        <f t="shared" ref="AE38:AE44" si="117">AD38*$I38</f>
        <v>0</v>
      </c>
      <c r="AF38" s="41"/>
      <c r="AG38" s="40">
        <f t="shared" ref="AG38:AG44" si="118">AF38*$I38</f>
        <v>0</v>
      </c>
      <c r="AH38" s="41"/>
      <c r="AI38" s="40">
        <f t="shared" ref="AI38:AI44" si="119">AH38*$I38</f>
        <v>0</v>
      </c>
      <c r="AJ38" s="41"/>
      <c r="AK38" s="41"/>
      <c r="AL38" s="41">
        <f t="shared" ref="AL38:AM44" si="120">J38+L38+N38+P38+R38+T38+V38+X38+Z38+AB38+AD38+AF38+AH38</f>
        <v>743</v>
      </c>
      <c r="AM38" s="42">
        <f t="shared" si="120"/>
        <v>209203669.472</v>
      </c>
    </row>
    <row r="39" spans="1:39" s="2" customFormat="1" x14ac:dyDescent="0.25">
      <c r="A39" s="34">
        <v>0.55000000000000004</v>
      </c>
      <c r="B39" s="119"/>
      <c r="C39" s="35" t="s">
        <v>60</v>
      </c>
      <c r="D39" s="36">
        <v>1.4</v>
      </c>
      <c r="E39" s="36">
        <v>1.68</v>
      </c>
      <c r="F39" s="37">
        <v>137950</v>
      </c>
      <c r="G39" s="34">
        <v>0.59</v>
      </c>
      <c r="H39" s="38">
        <f t="shared" si="105"/>
        <v>170506.2</v>
      </c>
      <c r="I39" s="38">
        <f t="shared" si="106"/>
        <v>193295.53999999998</v>
      </c>
      <c r="J39" s="56"/>
      <c r="K39" s="40">
        <f t="shared" si="107"/>
        <v>0</v>
      </c>
      <c r="L39" s="41"/>
      <c r="M39" s="40">
        <f t="shared" si="108"/>
        <v>0</v>
      </c>
      <c r="N39" s="41"/>
      <c r="O39" s="40">
        <f t="shared" si="109"/>
        <v>0</v>
      </c>
      <c r="P39" s="41"/>
      <c r="Q39" s="40">
        <f t="shared" si="110"/>
        <v>0</v>
      </c>
      <c r="R39" s="41"/>
      <c r="S39" s="40">
        <f t="shared" si="111"/>
        <v>0</v>
      </c>
      <c r="T39" s="41"/>
      <c r="U39" s="40">
        <f t="shared" si="112"/>
        <v>0</v>
      </c>
      <c r="V39" s="41"/>
      <c r="W39" s="40">
        <f t="shared" si="113"/>
        <v>0</v>
      </c>
      <c r="X39" s="41"/>
      <c r="Y39" s="40">
        <f t="shared" si="114"/>
        <v>0</v>
      </c>
      <c r="Z39" s="41"/>
      <c r="AA39" s="40">
        <f t="shared" si="115"/>
        <v>0</v>
      </c>
      <c r="AB39" s="41"/>
      <c r="AC39" s="40">
        <f t="shared" si="116"/>
        <v>0</v>
      </c>
      <c r="AD39" s="41"/>
      <c r="AE39" s="40">
        <f t="shared" si="117"/>
        <v>0</v>
      </c>
      <c r="AF39" s="41"/>
      <c r="AG39" s="40">
        <f t="shared" si="118"/>
        <v>0</v>
      </c>
      <c r="AH39" s="41"/>
      <c r="AI39" s="40">
        <f t="shared" si="119"/>
        <v>0</v>
      </c>
      <c r="AJ39" s="40"/>
      <c r="AK39" s="40"/>
      <c r="AL39" s="40">
        <f t="shared" si="120"/>
        <v>0</v>
      </c>
      <c r="AM39" s="42">
        <f t="shared" si="120"/>
        <v>0</v>
      </c>
    </row>
    <row r="40" spans="1:39" s="2" customFormat="1" x14ac:dyDescent="0.25">
      <c r="A40" s="34">
        <v>0.37</v>
      </c>
      <c r="B40" s="119"/>
      <c r="C40" s="35" t="s">
        <v>61</v>
      </c>
      <c r="D40" s="36">
        <v>1.4</v>
      </c>
      <c r="E40" s="36">
        <v>1.68</v>
      </c>
      <c r="F40" s="37">
        <v>181952</v>
      </c>
      <c r="G40" s="34">
        <v>0.4</v>
      </c>
      <c r="H40" s="38">
        <f t="shared" si="105"/>
        <v>211064.31999999998</v>
      </c>
      <c r="I40" s="38">
        <f t="shared" si="106"/>
        <v>231442.94400000002</v>
      </c>
      <c r="J40" s="39"/>
      <c r="K40" s="40">
        <f t="shared" si="107"/>
        <v>0</v>
      </c>
      <c r="L40" s="41"/>
      <c r="M40" s="40">
        <f t="shared" si="108"/>
        <v>0</v>
      </c>
      <c r="N40" s="41"/>
      <c r="O40" s="40">
        <f t="shared" si="109"/>
        <v>0</v>
      </c>
      <c r="P40" s="41"/>
      <c r="Q40" s="40">
        <f t="shared" si="110"/>
        <v>0</v>
      </c>
      <c r="R40" s="41"/>
      <c r="S40" s="40">
        <f t="shared" si="111"/>
        <v>0</v>
      </c>
      <c r="T40" s="41"/>
      <c r="U40" s="40">
        <f t="shared" si="112"/>
        <v>0</v>
      </c>
      <c r="V40" s="41"/>
      <c r="W40" s="40">
        <f t="shared" si="113"/>
        <v>0</v>
      </c>
      <c r="X40" s="41"/>
      <c r="Y40" s="40">
        <f t="shared" si="114"/>
        <v>0</v>
      </c>
      <c r="Z40" s="41"/>
      <c r="AA40" s="40">
        <f t="shared" si="115"/>
        <v>0</v>
      </c>
      <c r="AB40" s="41"/>
      <c r="AC40" s="40">
        <f t="shared" si="116"/>
        <v>0</v>
      </c>
      <c r="AD40" s="41"/>
      <c r="AE40" s="40">
        <f t="shared" si="117"/>
        <v>0</v>
      </c>
      <c r="AF40" s="41"/>
      <c r="AG40" s="40">
        <f t="shared" si="118"/>
        <v>0</v>
      </c>
      <c r="AH40" s="41"/>
      <c r="AI40" s="40">
        <f t="shared" si="119"/>
        <v>0</v>
      </c>
      <c r="AJ40" s="40"/>
      <c r="AK40" s="40"/>
      <c r="AL40" s="40">
        <f t="shared" si="120"/>
        <v>0</v>
      </c>
      <c r="AM40" s="42">
        <f t="shared" si="120"/>
        <v>0</v>
      </c>
    </row>
    <row r="41" spans="1:39" s="2" customFormat="1" ht="30" x14ac:dyDescent="0.25">
      <c r="A41" s="34">
        <v>0.23</v>
      </c>
      <c r="B41" s="119"/>
      <c r="C41" s="35" t="s">
        <v>62</v>
      </c>
      <c r="D41" s="36">
        <v>1.4</v>
      </c>
      <c r="E41" s="36">
        <v>1.68</v>
      </c>
      <c r="F41" s="69">
        <v>508518</v>
      </c>
      <c r="G41" s="34">
        <v>0.26</v>
      </c>
      <c r="H41" s="38">
        <f t="shared" si="105"/>
        <v>561403.87200000009</v>
      </c>
      <c r="I41" s="38">
        <f t="shared" si="106"/>
        <v>598423.98239999998</v>
      </c>
      <c r="J41" s="39">
        <v>200</v>
      </c>
      <c r="K41" s="40">
        <f t="shared" si="107"/>
        <v>112280774.40000002</v>
      </c>
      <c r="L41" s="70"/>
      <c r="M41" s="40">
        <f t="shared" si="108"/>
        <v>0</v>
      </c>
      <c r="N41" s="41"/>
      <c r="O41" s="40">
        <f t="shared" si="109"/>
        <v>0</v>
      </c>
      <c r="P41" s="41"/>
      <c r="Q41" s="40">
        <f t="shared" si="110"/>
        <v>0</v>
      </c>
      <c r="R41" s="41"/>
      <c r="S41" s="40">
        <f t="shared" si="111"/>
        <v>0</v>
      </c>
      <c r="T41" s="41"/>
      <c r="U41" s="40">
        <f t="shared" si="112"/>
        <v>0</v>
      </c>
      <c r="V41" s="41"/>
      <c r="W41" s="40">
        <f t="shared" si="113"/>
        <v>0</v>
      </c>
      <c r="X41" s="41"/>
      <c r="Y41" s="40">
        <f t="shared" si="114"/>
        <v>0</v>
      </c>
      <c r="Z41" s="41"/>
      <c r="AA41" s="40">
        <f t="shared" si="115"/>
        <v>0</v>
      </c>
      <c r="AB41" s="41"/>
      <c r="AC41" s="40">
        <f t="shared" si="116"/>
        <v>0</v>
      </c>
      <c r="AD41" s="41"/>
      <c r="AE41" s="40">
        <f t="shared" si="117"/>
        <v>0</v>
      </c>
      <c r="AF41" s="41"/>
      <c r="AG41" s="40">
        <f t="shared" si="118"/>
        <v>0</v>
      </c>
      <c r="AH41" s="41"/>
      <c r="AI41" s="40">
        <f t="shared" si="119"/>
        <v>0</v>
      </c>
      <c r="AJ41" s="40"/>
      <c r="AK41" s="40"/>
      <c r="AL41" s="40">
        <f t="shared" si="120"/>
        <v>200</v>
      </c>
      <c r="AM41" s="42">
        <f t="shared" si="120"/>
        <v>112280774.40000002</v>
      </c>
    </row>
    <row r="42" spans="1:39" s="2" customFormat="1" x14ac:dyDescent="0.25">
      <c r="A42" s="34">
        <v>0.38</v>
      </c>
      <c r="B42" s="119"/>
      <c r="C42" s="35" t="s">
        <v>63</v>
      </c>
      <c r="D42" s="36">
        <v>1.4</v>
      </c>
      <c r="E42" s="36">
        <v>1.68</v>
      </c>
      <c r="F42" s="37">
        <v>96811</v>
      </c>
      <c r="G42" s="34">
        <v>0.41</v>
      </c>
      <c r="H42" s="38">
        <f t="shared" si="105"/>
        <v>112688.00400000002</v>
      </c>
      <c r="I42" s="38">
        <f t="shared" si="106"/>
        <v>123801.9068</v>
      </c>
      <c r="J42" s="39"/>
      <c r="K42" s="40">
        <f t="shared" si="107"/>
        <v>0</v>
      </c>
      <c r="L42" s="41"/>
      <c r="M42" s="40">
        <f t="shared" si="108"/>
        <v>0</v>
      </c>
      <c r="N42" s="41"/>
      <c r="O42" s="40">
        <f t="shared" si="109"/>
        <v>0</v>
      </c>
      <c r="P42" s="41"/>
      <c r="Q42" s="40">
        <f t="shared" si="110"/>
        <v>0</v>
      </c>
      <c r="R42" s="41"/>
      <c r="S42" s="40">
        <f t="shared" si="111"/>
        <v>0</v>
      </c>
      <c r="T42" s="41"/>
      <c r="U42" s="40">
        <f t="shared" si="112"/>
        <v>0</v>
      </c>
      <c r="V42" s="41"/>
      <c r="W42" s="40">
        <f t="shared" si="113"/>
        <v>0</v>
      </c>
      <c r="X42" s="41"/>
      <c r="Y42" s="40">
        <f t="shared" si="114"/>
        <v>0</v>
      </c>
      <c r="Z42" s="41"/>
      <c r="AA42" s="40">
        <f t="shared" si="115"/>
        <v>0</v>
      </c>
      <c r="AB42" s="41"/>
      <c r="AC42" s="40">
        <f t="shared" si="116"/>
        <v>0</v>
      </c>
      <c r="AD42" s="41"/>
      <c r="AE42" s="40">
        <f t="shared" si="117"/>
        <v>0</v>
      </c>
      <c r="AF42" s="41"/>
      <c r="AG42" s="40">
        <f t="shared" si="118"/>
        <v>0</v>
      </c>
      <c r="AH42" s="41"/>
      <c r="AI42" s="40">
        <f t="shared" si="119"/>
        <v>0</v>
      </c>
      <c r="AJ42" s="40"/>
      <c r="AK42" s="40"/>
      <c r="AL42" s="40">
        <f t="shared" si="120"/>
        <v>0</v>
      </c>
      <c r="AM42" s="42">
        <f t="shared" si="120"/>
        <v>0</v>
      </c>
    </row>
    <row r="43" spans="1:39" s="2" customFormat="1" x14ac:dyDescent="0.25">
      <c r="A43" s="34">
        <v>0.36</v>
      </c>
      <c r="B43" s="119"/>
      <c r="C43" s="35" t="s">
        <v>64</v>
      </c>
      <c r="D43" s="36">
        <v>1.4</v>
      </c>
      <c r="E43" s="36">
        <v>1.68</v>
      </c>
      <c r="F43" s="37">
        <v>218469</v>
      </c>
      <c r="G43" s="34">
        <v>0.39</v>
      </c>
      <c r="H43" s="38">
        <f t="shared" si="105"/>
        <v>252550.16399999999</v>
      </c>
      <c r="I43" s="38">
        <f t="shared" si="106"/>
        <v>276406.97880000004</v>
      </c>
      <c r="J43" s="39"/>
      <c r="K43" s="40">
        <f t="shared" si="107"/>
        <v>0</v>
      </c>
      <c r="L43" s="41"/>
      <c r="M43" s="40">
        <f t="shared" si="108"/>
        <v>0</v>
      </c>
      <c r="N43" s="41"/>
      <c r="O43" s="40">
        <f t="shared" si="109"/>
        <v>0</v>
      </c>
      <c r="P43" s="41"/>
      <c r="Q43" s="40">
        <f t="shared" si="110"/>
        <v>0</v>
      </c>
      <c r="R43" s="41">
        <v>30</v>
      </c>
      <c r="S43" s="40">
        <f t="shared" si="111"/>
        <v>7576504.9199999999</v>
      </c>
      <c r="T43" s="41"/>
      <c r="U43" s="40">
        <f t="shared" si="112"/>
        <v>0</v>
      </c>
      <c r="V43" s="41"/>
      <c r="W43" s="40">
        <f t="shared" si="113"/>
        <v>0</v>
      </c>
      <c r="X43" s="41"/>
      <c r="Y43" s="40">
        <f t="shared" si="114"/>
        <v>0</v>
      </c>
      <c r="Z43" s="41"/>
      <c r="AA43" s="40">
        <f t="shared" si="115"/>
        <v>0</v>
      </c>
      <c r="AB43" s="41"/>
      <c r="AC43" s="40">
        <f t="shared" si="116"/>
        <v>0</v>
      </c>
      <c r="AD43" s="41"/>
      <c r="AE43" s="40">
        <f t="shared" si="117"/>
        <v>0</v>
      </c>
      <c r="AF43" s="41"/>
      <c r="AG43" s="40">
        <f t="shared" si="118"/>
        <v>0</v>
      </c>
      <c r="AH43" s="41"/>
      <c r="AI43" s="40">
        <f t="shared" si="119"/>
        <v>0</v>
      </c>
      <c r="AJ43" s="40"/>
      <c r="AK43" s="40"/>
      <c r="AL43" s="40">
        <f t="shared" si="120"/>
        <v>30</v>
      </c>
      <c r="AM43" s="42">
        <f t="shared" si="120"/>
        <v>7576504.9199999999</v>
      </c>
    </row>
    <row r="44" spans="1:39" s="2" customFormat="1" x14ac:dyDescent="0.25">
      <c r="A44" s="34">
        <v>0.35</v>
      </c>
      <c r="B44" s="120"/>
      <c r="C44" s="35" t="s">
        <v>65</v>
      </c>
      <c r="D44" s="36">
        <v>1.4</v>
      </c>
      <c r="E44" s="36">
        <v>1.68</v>
      </c>
      <c r="F44" s="37">
        <v>290518</v>
      </c>
      <c r="G44" s="34">
        <v>0.38</v>
      </c>
      <c r="H44" s="38">
        <f t="shared" si="105"/>
        <v>334676.73599999998</v>
      </c>
      <c r="I44" s="38">
        <f t="shared" si="106"/>
        <v>365587.85119999998</v>
      </c>
      <c r="J44" s="39"/>
      <c r="K44" s="40">
        <f t="shared" si="107"/>
        <v>0</v>
      </c>
      <c r="L44" s="41"/>
      <c r="M44" s="40">
        <f t="shared" si="108"/>
        <v>0</v>
      </c>
      <c r="N44" s="41"/>
      <c r="O44" s="40">
        <f t="shared" si="109"/>
        <v>0</v>
      </c>
      <c r="P44" s="41"/>
      <c r="Q44" s="40">
        <f t="shared" si="110"/>
        <v>0</v>
      </c>
      <c r="R44" s="41"/>
      <c r="S44" s="40">
        <f t="shared" si="111"/>
        <v>0</v>
      </c>
      <c r="T44" s="41"/>
      <c r="U44" s="40">
        <f t="shared" si="112"/>
        <v>0</v>
      </c>
      <c r="V44" s="41"/>
      <c r="W44" s="40">
        <f t="shared" si="113"/>
        <v>0</v>
      </c>
      <c r="X44" s="41"/>
      <c r="Y44" s="40">
        <f t="shared" si="114"/>
        <v>0</v>
      </c>
      <c r="Z44" s="41"/>
      <c r="AA44" s="40">
        <f t="shared" si="115"/>
        <v>0</v>
      </c>
      <c r="AB44" s="41"/>
      <c r="AC44" s="40">
        <f t="shared" si="116"/>
        <v>0</v>
      </c>
      <c r="AD44" s="41"/>
      <c r="AE44" s="40">
        <f t="shared" si="117"/>
        <v>0</v>
      </c>
      <c r="AF44" s="41"/>
      <c r="AG44" s="40">
        <f t="shared" si="118"/>
        <v>0</v>
      </c>
      <c r="AH44" s="41"/>
      <c r="AI44" s="40">
        <f t="shared" si="119"/>
        <v>0</v>
      </c>
      <c r="AJ44" s="40"/>
      <c r="AK44" s="40"/>
      <c r="AL44" s="40">
        <f t="shared" si="120"/>
        <v>0</v>
      </c>
      <c r="AM44" s="42">
        <f t="shared" si="120"/>
        <v>0</v>
      </c>
    </row>
    <row r="45" spans="1:39" s="50" customFormat="1" x14ac:dyDescent="0.25">
      <c r="A45" s="44"/>
      <c r="B45" s="57"/>
      <c r="C45" s="25" t="s">
        <v>66</v>
      </c>
      <c r="D45" s="26"/>
      <c r="E45" s="26"/>
      <c r="F45" s="27"/>
      <c r="G45" s="28"/>
      <c r="H45" s="29"/>
      <c r="I45" s="29"/>
      <c r="J45" s="53">
        <f>J46+J47+J48</f>
        <v>250</v>
      </c>
      <c r="K45" s="46">
        <f>K46+K47+K48</f>
        <v>40664965.319999993</v>
      </c>
      <c r="L45" s="46">
        <f t="shared" ref="L45:AM45" si="121">L46+L47+L48</f>
        <v>0</v>
      </c>
      <c r="M45" s="46">
        <f>M46+M47+M48</f>
        <v>0</v>
      </c>
      <c r="N45" s="46">
        <f t="shared" si="121"/>
        <v>0</v>
      </c>
      <c r="O45" s="46">
        <f>O46+O47+O48</f>
        <v>0</v>
      </c>
      <c r="P45" s="46">
        <f t="shared" si="121"/>
        <v>0</v>
      </c>
      <c r="Q45" s="46">
        <f>Q46+Q47+Q48</f>
        <v>0</v>
      </c>
      <c r="R45" s="46">
        <f t="shared" si="121"/>
        <v>0</v>
      </c>
      <c r="S45" s="46">
        <f>S46+S47+S48</f>
        <v>0</v>
      </c>
      <c r="T45" s="46">
        <f t="shared" si="121"/>
        <v>0</v>
      </c>
      <c r="U45" s="46">
        <f>U46+U47+U48</f>
        <v>0</v>
      </c>
      <c r="V45" s="46">
        <f t="shared" ref="V45" si="122">V46+V47+V48</f>
        <v>0</v>
      </c>
      <c r="W45" s="46">
        <f t="shared" ref="W45:Y45" si="123">W46+W47+W48</f>
        <v>0</v>
      </c>
      <c r="X45" s="46">
        <f t="shared" si="123"/>
        <v>0</v>
      </c>
      <c r="Y45" s="47">
        <f t="shared" si="123"/>
        <v>0</v>
      </c>
      <c r="Z45" s="46">
        <f t="shared" si="121"/>
        <v>0</v>
      </c>
      <c r="AA45" s="46">
        <f>AA46+AA47+AA48</f>
        <v>0</v>
      </c>
      <c r="AB45" s="46">
        <f t="shared" ref="AB45:AC45" si="124">AB46+AB47+AB48</f>
        <v>0</v>
      </c>
      <c r="AC45" s="46">
        <f t="shared" si="124"/>
        <v>0</v>
      </c>
      <c r="AD45" s="46">
        <f t="shared" si="121"/>
        <v>0</v>
      </c>
      <c r="AE45" s="46">
        <f t="shared" si="121"/>
        <v>0</v>
      </c>
      <c r="AF45" s="46">
        <f t="shared" si="121"/>
        <v>0</v>
      </c>
      <c r="AG45" s="46">
        <f t="shared" si="121"/>
        <v>0</v>
      </c>
      <c r="AH45" s="46">
        <f t="shared" si="121"/>
        <v>0</v>
      </c>
      <c r="AI45" s="46">
        <f t="shared" si="121"/>
        <v>0</v>
      </c>
      <c r="AJ45" s="48"/>
      <c r="AK45" s="48"/>
      <c r="AL45" s="46">
        <f t="shared" si="121"/>
        <v>250</v>
      </c>
      <c r="AM45" s="49">
        <f t="shared" si="121"/>
        <v>40664965.319999993</v>
      </c>
    </row>
    <row r="46" spans="1:39" s="2" customFormat="1" x14ac:dyDescent="0.25">
      <c r="A46" s="34">
        <v>0.26</v>
      </c>
      <c r="B46" s="118" t="s">
        <v>66</v>
      </c>
      <c r="C46" s="35" t="s">
        <v>67</v>
      </c>
      <c r="D46" s="36">
        <v>1.4</v>
      </c>
      <c r="E46" s="36">
        <v>1.68</v>
      </c>
      <c r="F46" s="37">
        <v>150311</v>
      </c>
      <c r="G46" s="34">
        <v>0.28999999999999998</v>
      </c>
      <c r="H46" s="38">
        <f t="shared" ref="H46:H48" si="125">F46*(D46*G46+(1-G46))</f>
        <v>167747.07599999997</v>
      </c>
      <c r="I46" s="38">
        <f t="shared" ref="I46:I48" si="126">F46*(E46*G46+(1-G46))</f>
        <v>179952.32920000001</v>
      </c>
      <c r="J46" s="56">
        <v>10</v>
      </c>
      <c r="K46" s="40">
        <f t="shared" ref="K46:K48" si="127">J46*$H46</f>
        <v>1677470.7599999998</v>
      </c>
      <c r="L46" s="41"/>
      <c r="M46" s="40">
        <f t="shared" ref="M46:M48" si="128">L46*$H46</f>
        <v>0</v>
      </c>
      <c r="N46" s="41"/>
      <c r="O46" s="40">
        <f t="shared" ref="O46:O48" si="129">N46*$H46</f>
        <v>0</v>
      </c>
      <c r="P46" s="41"/>
      <c r="Q46" s="40">
        <f t="shared" ref="Q46:Q48" si="130">P46*$H46</f>
        <v>0</v>
      </c>
      <c r="R46" s="41"/>
      <c r="S46" s="40">
        <f t="shared" ref="S46:S48" si="131">R46*$H46</f>
        <v>0</v>
      </c>
      <c r="T46" s="41"/>
      <c r="U46" s="40">
        <f t="shared" ref="U46:U48" si="132">T46*$H46</f>
        <v>0</v>
      </c>
      <c r="V46" s="41"/>
      <c r="W46" s="40">
        <f t="shared" ref="W46:W48" si="133">V46*$H46</f>
        <v>0</v>
      </c>
      <c r="X46" s="41"/>
      <c r="Y46" s="40">
        <f t="shared" ref="Y46:Y48" si="134">X46*$H46</f>
        <v>0</v>
      </c>
      <c r="Z46" s="41"/>
      <c r="AA46" s="40">
        <f t="shared" ref="AA46:AA48" si="135">Z46*$H46</f>
        <v>0</v>
      </c>
      <c r="AB46" s="41"/>
      <c r="AC46" s="40">
        <f t="shared" ref="AC46:AC48" si="136">AB46*$I46</f>
        <v>0</v>
      </c>
      <c r="AD46" s="41"/>
      <c r="AE46" s="40">
        <f t="shared" ref="AE46:AE48" si="137">AD46*$I46</f>
        <v>0</v>
      </c>
      <c r="AF46" s="41"/>
      <c r="AG46" s="40">
        <f t="shared" ref="AG46:AG48" si="138">AF46*$I46</f>
        <v>0</v>
      </c>
      <c r="AH46" s="41"/>
      <c r="AI46" s="40">
        <f t="shared" ref="AI46:AI48" si="139">AH46*$I46</f>
        <v>0</v>
      </c>
      <c r="AJ46" s="40"/>
      <c r="AK46" s="40"/>
      <c r="AL46" s="40">
        <f t="shared" ref="AL46:AM48" si="140">J46+L46+N46+P46+R46+T46+V46+X46+Z46+AB46+AD46+AF46+AH46</f>
        <v>10</v>
      </c>
      <c r="AM46" s="42">
        <f t="shared" si="140"/>
        <v>1677470.7599999998</v>
      </c>
    </row>
    <row r="47" spans="1:39" s="2" customFormat="1" x14ac:dyDescent="0.25">
      <c r="A47" s="34">
        <v>0.2</v>
      </c>
      <c r="B47" s="119"/>
      <c r="C47" s="35" t="s">
        <v>68</v>
      </c>
      <c r="D47" s="36">
        <v>1.4</v>
      </c>
      <c r="E47" s="36">
        <v>1.68</v>
      </c>
      <c r="F47" s="37">
        <v>88512</v>
      </c>
      <c r="G47" s="34">
        <v>0.23</v>
      </c>
      <c r="H47" s="38">
        <f t="shared" si="125"/>
        <v>96655.104000000007</v>
      </c>
      <c r="I47" s="38">
        <f t="shared" si="126"/>
        <v>102355.27680000001</v>
      </c>
      <c r="J47" s="56">
        <v>100</v>
      </c>
      <c r="K47" s="40">
        <f t="shared" si="127"/>
        <v>9665510.4000000004</v>
      </c>
      <c r="L47" s="41"/>
      <c r="M47" s="40">
        <f t="shared" si="128"/>
        <v>0</v>
      </c>
      <c r="N47" s="41"/>
      <c r="O47" s="40">
        <f t="shared" si="129"/>
        <v>0</v>
      </c>
      <c r="P47" s="41"/>
      <c r="Q47" s="40">
        <f t="shared" si="130"/>
        <v>0</v>
      </c>
      <c r="R47" s="41"/>
      <c r="S47" s="40">
        <f t="shared" si="131"/>
        <v>0</v>
      </c>
      <c r="T47" s="41"/>
      <c r="U47" s="40">
        <f t="shared" si="132"/>
        <v>0</v>
      </c>
      <c r="V47" s="41"/>
      <c r="W47" s="40">
        <f t="shared" si="133"/>
        <v>0</v>
      </c>
      <c r="X47" s="41"/>
      <c r="Y47" s="40">
        <f t="shared" si="134"/>
        <v>0</v>
      </c>
      <c r="Z47" s="41"/>
      <c r="AA47" s="40">
        <f t="shared" si="135"/>
        <v>0</v>
      </c>
      <c r="AB47" s="41"/>
      <c r="AC47" s="40">
        <f t="shared" si="136"/>
        <v>0</v>
      </c>
      <c r="AD47" s="41"/>
      <c r="AE47" s="40">
        <f t="shared" si="137"/>
        <v>0</v>
      </c>
      <c r="AF47" s="41"/>
      <c r="AG47" s="40">
        <f t="shared" si="138"/>
        <v>0</v>
      </c>
      <c r="AH47" s="41"/>
      <c r="AI47" s="40">
        <f t="shared" si="139"/>
        <v>0</v>
      </c>
      <c r="AJ47" s="40"/>
      <c r="AK47" s="40"/>
      <c r="AL47" s="40">
        <f t="shared" si="140"/>
        <v>100</v>
      </c>
      <c r="AM47" s="42">
        <f t="shared" si="140"/>
        <v>9665510.4000000004</v>
      </c>
    </row>
    <row r="48" spans="1:39" s="2" customFormat="1" x14ac:dyDescent="0.25">
      <c r="A48" s="34">
        <v>0.45</v>
      </c>
      <c r="B48" s="120"/>
      <c r="C48" s="35" t="s">
        <v>69</v>
      </c>
      <c r="D48" s="36">
        <v>1.4</v>
      </c>
      <c r="E48" s="36">
        <v>1.68</v>
      </c>
      <c r="F48" s="37">
        <v>175707</v>
      </c>
      <c r="G48" s="34">
        <v>0.48</v>
      </c>
      <c r="H48" s="38">
        <f t="shared" si="125"/>
        <v>209442.74399999998</v>
      </c>
      <c r="I48" s="38">
        <f t="shared" si="126"/>
        <v>233057.7648</v>
      </c>
      <c r="J48" s="56">
        <v>140</v>
      </c>
      <c r="K48" s="40">
        <f t="shared" si="127"/>
        <v>29321984.159999996</v>
      </c>
      <c r="L48" s="41"/>
      <c r="M48" s="40">
        <f t="shared" si="128"/>
        <v>0</v>
      </c>
      <c r="N48" s="41"/>
      <c r="O48" s="40">
        <f t="shared" si="129"/>
        <v>0</v>
      </c>
      <c r="P48" s="41"/>
      <c r="Q48" s="40">
        <f t="shared" si="130"/>
        <v>0</v>
      </c>
      <c r="R48" s="41"/>
      <c r="S48" s="40">
        <f t="shared" si="131"/>
        <v>0</v>
      </c>
      <c r="T48" s="41"/>
      <c r="U48" s="40">
        <f t="shared" si="132"/>
        <v>0</v>
      </c>
      <c r="V48" s="41"/>
      <c r="W48" s="40">
        <f t="shared" si="133"/>
        <v>0</v>
      </c>
      <c r="X48" s="41"/>
      <c r="Y48" s="40">
        <f t="shared" si="134"/>
        <v>0</v>
      </c>
      <c r="Z48" s="41"/>
      <c r="AA48" s="40">
        <f t="shared" si="135"/>
        <v>0</v>
      </c>
      <c r="AB48" s="41"/>
      <c r="AC48" s="40">
        <f t="shared" si="136"/>
        <v>0</v>
      </c>
      <c r="AD48" s="41"/>
      <c r="AE48" s="40">
        <f t="shared" si="137"/>
        <v>0</v>
      </c>
      <c r="AF48" s="41"/>
      <c r="AG48" s="40">
        <f t="shared" si="138"/>
        <v>0</v>
      </c>
      <c r="AH48" s="41"/>
      <c r="AI48" s="40">
        <f t="shared" si="139"/>
        <v>0</v>
      </c>
      <c r="AJ48" s="40"/>
      <c r="AK48" s="40"/>
      <c r="AL48" s="40">
        <f t="shared" si="140"/>
        <v>140</v>
      </c>
      <c r="AM48" s="42">
        <f t="shared" si="140"/>
        <v>29321984.159999996</v>
      </c>
    </row>
    <row r="49" spans="1:39" s="50" customFormat="1" x14ac:dyDescent="0.25">
      <c r="A49" s="44"/>
      <c r="B49" s="57"/>
      <c r="C49" s="25" t="s">
        <v>70</v>
      </c>
      <c r="D49" s="26"/>
      <c r="E49" s="26"/>
      <c r="F49" s="27"/>
      <c r="G49" s="28"/>
      <c r="H49" s="29"/>
      <c r="I49" s="29"/>
      <c r="J49" s="53">
        <f t="shared" ref="J49:AM49" si="141">SUM(J50:J53)</f>
        <v>0</v>
      </c>
      <c r="K49" s="46">
        <f t="shared" si="141"/>
        <v>0</v>
      </c>
      <c r="L49" s="46">
        <f t="shared" si="141"/>
        <v>0</v>
      </c>
      <c r="M49" s="46">
        <f>SUM(M50:M53)</f>
        <v>0</v>
      </c>
      <c r="N49" s="46">
        <f t="shared" si="141"/>
        <v>0</v>
      </c>
      <c r="O49" s="46">
        <f>SUM(O50:O53)</f>
        <v>0</v>
      </c>
      <c r="P49" s="46">
        <f t="shared" si="141"/>
        <v>0</v>
      </c>
      <c r="Q49" s="46">
        <f>SUM(Q50:Q53)</f>
        <v>0</v>
      </c>
      <c r="R49" s="46">
        <f t="shared" ref="R49" si="142">SUM(R50:R53)</f>
        <v>0</v>
      </c>
      <c r="S49" s="46">
        <f>SUM(S50:S53)</f>
        <v>0</v>
      </c>
      <c r="T49" s="46">
        <f t="shared" si="141"/>
        <v>0</v>
      </c>
      <c r="U49" s="46">
        <f>SUM(U50:U53)</f>
        <v>0</v>
      </c>
      <c r="V49" s="46">
        <f t="shared" ref="V49" si="143">SUM(V50:V53)</f>
        <v>342</v>
      </c>
      <c r="W49" s="46">
        <f t="shared" ref="W49:Y49" si="144">SUM(W50:W53)</f>
        <v>34181021.704000004</v>
      </c>
      <c r="X49" s="46">
        <f t="shared" si="144"/>
        <v>0</v>
      </c>
      <c r="Y49" s="47">
        <f t="shared" si="144"/>
        <v>0</v>
      </c>
      <c r="Z49" s="46">
        <f t="shared" si="141"/>
        <v>0</v>
      </c>
      <c r="AA49" s="46">
        <f>SUM(AA50:AA53)</f>
        <v>0</v>
      </c>
      <c r="AB49" s="46">
        <f t="shared" ref="AB49:AC49" si="145">SUM(AB50:AB53)</f>
        <v>0</v>
      </c>
      <c r="AC49" s="46">
        <f t="shared" si="145"/>
        <v>0</v>
      </c>
      <c r="AD49" s="46">
        <f t="shared" si="141"/>
        <v>0</v>
      </c>
      <c r="AE49" s="46">
        <f t="shared" si="141"/>
        <v>0</v>
      </c>
      <c r="AF49" s="46">
        <f t="shared" si="141"/>
        <v>0</v>
      </c>
      <c r="AG49" s="46">
        <f t="shared" si="141"/>
        <v>0</v>
      </c>
      <c r="AH49" s="46">
        <f t="shared" si="141"/>
        <v>0</v>
      </c>
      <c r="AI49" s="46">
        <f t="shared" si="141"/>
        <v>0</v>
      </c>
      <c r="AJ49" s="48"/>
      <c r="AK49" s="48"/>
      <c r="AL49" s="46">
        <f t="shared" si="141"/>
        <v>342</v>
      </c>
      <c r="AM49" s="49">
        <f t="shared" si="141"/>
        <v>34181021.704000004</v>
      </c>
    </row>
    <row r="50" spans="1:39" s="2" customFormat="1" x14ac:dyDescent="0.25">
      <c r="A50" s="34">
        <v>0.35</v>
      </c>
      <c r="B50" s="118" t="s">
        <v>70</v>
      </c>
      <c r="C50" s="35" t="s">
        <v>71</v>
      </c>
      <c r="D50" s="36">
        <v>1.4</v>
      </c>
      <c r="E50" s="36">
        <v>1.68</v>
      </c>
      <c r="F50" s="37">
        <v>81502</v>
      </c>
      <c r="G50" s="34">
        <v>0.39</v>
      </c>
      <c r="H50" s="38">
        <f t="shared" ref="H50:H53" si="146">F50*(D50*G50+(1-G50))</f>
        <v>94216.311999999991</v>
      </c>
      <c r="I50" s="38">
        <f t="shared" ref="I50:I53" si="147">F50*(E50*G50+(1-G50))</f>
        <v>103116.33040000001</v>
      </c>
      <c r="J50" s="39"/>
      <c r="K50" s="40">
        <f t="shared" ref="K50:K52" si="148">J50*$H50</f>
        <v>0</v>
      </c>
      <c r="L50" s="41"/>
      <c r="M50" s="40">
        <f t="shared" ref="M50:M53" si="149">L50*$H50</f>
        <v>0</v>
      </c>
      <c r="N50" s="41"/>
      <c r="O50" s="40">
        <f t="shared" ref="O50:O53" si="150">N50*$H50</f>
        <v>0</v>
      </c>
      <c r="P50" s="41"/>
      <c r="Q50" s="40">
        <f t="shared" ref="Q50:Q53" si="151">P50*$H50</f>
        <v>0</v>
      </c>
      <c r="R50" s="41"/>
      <c r="S50" s="40">
        <f t="shared" ref="S50:S53" si="152">R50*$H50</f>
        <v>0</v>
      </c>
      <c r="T50" s="41"/>
      <c r="U50" s="40">
        <f t="shared" ref="U50:U53" si="153">T50*$H50</f>
        <v>0</v>
      </c>
      <c r="V50" s="41">
        <f>245+37</f>
        <v>282</v>
      </c>
      <c r="W50" s="40">
        <f t="shared" ref="W50:W52" si="154">V50*$H50</f>
        <v>26568999.983999997</v>
      </c>
      <c r="X50" s="41"/>
      <c r="Y50" s="40">
        <f t="shared" ref="Y50:Y53" si="155">X50*$H50</f>
        <v>0</v>
      </c>
      <c r="Z50" s="41"/>
      <c r="AA50" s="40">
        <f t="shared" ref="AA50:AA53" si="156">Z50*$H50</f>
        <v>0</v>
      </c>
      <c r="AB50" s="41"/>
      <c r="AC50" s="40">
        <f t="shared" ref="AC50:AC53" si="157">AB50*$I50</f>
        <v>0</v>
      </c>
      <c r="AD50" s="41"/>
      <c r="AE50" s="40">
        <f t="shared" ref="AE50:AE53" si="158">AD50*$I50</f>
        <v>0</v>
      </c>
      <c r="AF50" s="41"/>
      <c r="AG50" s="40">
        <f t="shared" ref="AG50:AG53" si="159">AF50*$I50</f>
        <v>0</v>
      </c>
      <c r="AH50" s="41"/>
      <c r="AI50" s="40">
        <f t="shared" ref="AI50:AI53" si="160">AH50*$I50</f>
        <v>0</v>
      </c>
      <c r="AJ50" s="40"/>
      <c r="AK50" s="40"/>
      <c r="AL50" s="40">
        <f t="shared" ref="AL50:AM53" si="161">J50+L50+N50+P50+R50+T50+V50+X50+Z50+AB50+AD50+AF50+AH50</f>
        <v>282</v>
      </c>
      <c r="AM50" s="42">
        <f t="shared" si="161"/>
        <v>26568999.983999997</v>
      </c>
    </row>
    <row r="51" spans="1:39" s="2" customFormat="1" x14ac:dyDescent="0.25">
      <c r="A51" s="34">
        <v>0.35</v>
      </c>
      <c r="B51" s="119"/>
      <c r="C51" s="35" t="s">
        <v>72</v>
      </c>
      <c r="D51" s="36">
        <v>1.4</v>
      </c>
      <c r="E51" s="36">
        <v>1.68</v>
      </c>
      <c r="F51" s="37">
        <v>118242</v>
      </c>
      <c r="G51" s="34">
        <v>0.38</v>
      </c>
      <c r="H51" s="38">
        <f t="shared" si="146"/>
        <v>136214.78399999999</v>
      </c>
      <c r="I51" s="38">
        <f t="shared" si="147"/>
        <v>148795.7328</v>
      </c>
      <c r="J51" s="39"/>
      <c r="K51" s="40">
        <f t="shared" si="148"/>
        <v>0</v>
      </c>
      <c r="L51" s="41"/>
      <c r="M51" s="40">
        <f t="shared" si="149"/>
        <v>0</v>
      </c>
      <c r="N51" s="41"/>
      <c r="O51" s="40">
        <f t="shared" si="150"/>
        <v>0</v>
      </c>
      <c r="P51" s="41"/>
      <c r="Q51" s="40">
        <f t="shared" si="151"/>
        <v>0</v>
      </c>
      <c r="R51" s="41"/>
      <c r="S51" s="40">
        <f t="shared" si="152"/>
        <v>0</v>
      </c>
      <c r="T51" s="41"/>
      <c r="U51" s="40">
        <f t="shared" si="153"/>
        <v>0</v>
      </c>
      <c r="V51" s="41"/>
      <c r="W51" s="40">
        <f t="shared" si="154"/>
        <v>0</v>
      </c>
      <c r="X51" s="41"/>
      <c r="Y51" s="40">
        <f t="shared" si="155"/>
        <v>0</v>
      </c>
      <c r="Z51" s="41"/>
      <c r="AA51" s="40">
        <f t="shared" si="156"/>
        <v>0</v>
      </c>
      <c r="AB51" s="41"/>
      <c r="AC51" s="40">
        <f t="shared" si="157"/>
        <v>0</v>
      </c>
      <c r="AD51" s="41"/>
      <c r="AE51" s="40">
        <f t="shared" si="158"/>
        <v>0</v>
      </c>
      <c r="AF51" s="41"/>
      <c r="AG51" s="40">
        <f t="shared" si="159"/>
        <v>0</v>
      </c>
      <c r="AH51" s="41"/>
      <c r="AI51" s="40">
        <f t="shared" si="160"/>
        <v>0</v>
      </c>
      <c r="AJ51" s="40"/>
      <c r="AK51" s="40"/>
      <c r="AL51" s="40">
        <f t="shared" si="161"/>
        <v>0</v>
      </c>
      <c r="AM51" s="42">
        <f t="shared" si="161"/>
        <v>0</v>
      </c>
    </row>
    <row r="52" spans="1:39" s="2" customFormat="1" x14ac:dyDescent="0.25">
      <c r="A52" s="34">
        <v>2E-3</v>
      </c>
      <c r="B52" s="119"/>
      <c r="C52" s="35" t="s">
        <v>73</v>
      </c>
      <c r="D52" s="36">
        <v>1.4</v>
      </c>
      <c r="E52" s="36">
        <v>1.68</v>
      </c>
      <c r="F52" s="69">
        <v>115123</v>
      </c>
      <c r="G52" s="34">
        <v>0.27</v>
      </c>
      <c r="H52" s="38">
        <f t="shared" si="146"/>
        <v>127556.28400000001</v>
      </c>
      <c r="I52" s="38">
        <f t="shared" si="147"/>
        <v>136259.5828</v>
      </c>
      <c r="J52" s="39"/>
      <c r="K52" s="40">
        <f t="shared" si="148"/>
        <v>0</v>
      </c>
      <c r="L52" s="41"/>
      <c r="M52" s="40">
        <f t="shared" si="149"/>
        <v>0</v>
      </c>
      <c r="N52" s="41"/>
      <c r="O52" s="40">
        <f t="shared" si="150"/>
        <v>0</v>
      </c>
      <c r="P52" s="41"/>
      <c r="Q52" s="40">
        <f t="shared" si="151"/>
        <v>0</v>
      </c>
      <c r="R52" s="41"/>
      <c r="S52" s="40">
        <f t="shared" si="152"/>
        <v>0</v>
      </c>
      <c r="T52" s="41"/>
      <c r="U52" s="40">
        <f t="shared" si="153"/>
        <v>0</v>
      </c>
      <c r="V52" s="41">
        <v>50</v>
      </c>
      <c r="W52" s="40">
        <f t="shared" si="154"/>
        <v>6377814.2000000011</v>
      </c>
      <c r="X52" s="41"/>
      <c r="Y52" s="40">
        <f t="shared" si="155"/>
        <v>0</v>
      </c>
      <c r="Z52" s="41"/>
      <c r="AA52" s="40">
        <f t="shared" si="156"/>
        <v>0</v>
      </c>
      <c r="AB52" s="41"/>
      <c r="AC52" s="40">
        <f t="shared" si="157"/>
        <v>0</v>
      </c>
      <c r="AD52" s="41"/>
      <c r="AE52" s="40">
        <f t="shared" si="158"/>
        <v>0</v>
      </c>
      <c r="AF52" s="41"/>
      <c r="AG52" s="40">
        <f t="shared" si="159"/>
        <v>0</v>
      </c>
      <c r="AH52" s="41"/>
      <c r="AI52" s="40">
        <f t="shared" si="160"/>
        <v>0</v>
      </c>
      <c r="AJ52" s="40"/>
      <c r="AK52" s="40"/>
      <c r="AL52" s="40">
        <f t="shared" si="161"/>
        <v>50</v>
      </c>
      <c r="AM52" s="42">
        <f t="shared" si="161"/>
        <v>6377814.2000000011</v>
      </c>
    </row>
    <row r="53" spans="1:39" s="2" customFormat="1" x14ac:dyDescent="0.25">
      <c r="A53" s="34"/>
      <c r="B53" s="120"/>
      <c r="C53" s="35" t="s">
        <v>74</v>
      </c>
      <c r="D53" s="36">
        <v>1.4</v>
      </c>
      <c r="E53" s="36">
        <v>1.68</v>
      </c>
      <c r="F53" s="69">
        <v>119132</v>
      </c>
      <c r="G53" s="34">
        <v>0.09</v>
      </c>
      <c r="H53" s="38">
        <f t="shared" si="146"/>
        <v>123420.75200000001</v>
      </c>
      <c r="I53" s="38">
        <f t="shared" si="147"/>
        <v>126422.87839999999</v>
      </c>
      <c r="J53" s="43"/>
      <c r="K53" s="40">
        <f>J53*$H53</f>
        <v>0</v>
      </c>
      <c r="L53" s="41"/>
      <c r="M53" s="40">
        <f t="shared" si="149"/>
        <v>0</v>
      </c>
      <c r="N53" s="41"/>
      <c r="O53" s="40">
        <f t="shared" si="150"/>
        <v>0</v>
      </c>
      <c r="P53" s="41"/>
      <c r="Q53" s="40">
        <f t="shared" si="151"/>
        <v>0</v>
      </c>
      <c r="R53" s="41"/>
      <c r="S53" s="40">
        <f t="shared" si="152"/>
        <v>0</v>
      </c>
      <c r="T53" s="41"/>
      <c r="U53" s="40">
        <f t="shared" si="153"/>
        <v>0</v>
      </c>
      <c r="V53" s="41">
        <v>10</v>
      </c>
      <c r="W53" s="40">
        <f>V53*$H53</f>
        <v>1234207.52</v>
      </c>
      <c r="X53" s="41"/>
      <c r="Y53" s="40">
        <f t="shared" si="155"/>
        <v>0</v>
      </c>
      <c r="Z53" s="41"/>
      <c r="AA53" s="40">
        <f t="shared" si="156"/>
        <v>0</v>
      </c>
      <c r="AB53" s="41"/>
      <c r="AC53" s="40">
        <f t="shared" si="157"/>
        <v>0</v>
      </c>
      <c r="AD53" s="41"/>
      <c r="AE53" s="40">
        <f t="shared" si="158"/>
        <v>0</v>
      </c>
      <c r="AF53" s="41"/>
      <c r="AG53" s="40">
        <f t="shared" si="159"/>
        <v>0</v>
      </c>
      <c r="AH53" s="41"/>
      <c r="AI53" s="40">
        <f t="shared" si="160"/>
        <v>0</v>
      </c>
      <c r="AJ53" s="40"/>
      <c r="AK53" s="40"/>
      <c r="AL53" s="40">
        <f t="shared" si="161"/>
        <v>10</v>
      </c>
      <c r="AM53" s="42">
        <f t="shared" si="161"/>
        <v>1234207.52</v>
      </c>
    </row>
    <row r="54" spans="1:39" s="50" customFormat="1" x14ac:dyDescent="0.25">
      <c r="A54" s="44"/>
      <c r="B54" s="57"/>
      <c r="C54" s="25" t="s">
        <v>75</v>
      </c>
      <c r="D54" s="26"/>
      <c r="E54" s="26"/>
      <c r="F54" s="71"/>
      <c r="G54" s="28"/>
      <c r="H54" s="29"/>
      <c r="I54" s="29"/>
      <c r="J54" s="53">
        <f t="shared" ref="J54:AM54" si="162">SUM(J55:J62)</f>
        <v>0</v>
      </c>
      <c r="K54" s="72">
        <f t="shared" si="162"/>
        <v>0</v>
      </c>
      <c r="L54" s="72">
        <f t="shared" si="162"/>
        <v>0</v>
      </c>
      <c r="M54" s="72">
        <f>SUM(M55:M62)</f>
        <v>0</v>
      </c>
      <c r="N54" s="72">
        <f t="shared" si="162"/>
        <v>97</v>
      </c>
      <c r="O54" s="72">
        <f>SUM(O55:O62)</f>
        <v>22355523.844000001</v>
      </c>
      <c r="P54" s="72">
        <f t="shared" si="162"/>
        <v>0</v>
      </c>
      <c r="Q54" s="72">
        <f>SUM(Q55:Q62)</f>
        <v>0</v>
      </c>
      <c r="R54" s="72">
        <f t="shared" ref="R54" si="163">SUM(R55:R62)</f>
        <v>0</v>
      </c>
      <c r="S54" s="72">
        <f>SUM(S55:S62)</f>
        <v>0</v>
      </c>
      <c r="T54" s="72">
        <f t="shared" si="162"/>
        <v>0</v>
      </c>
      <c r="U54" s="72">
        <f>SUM(U55:U62)</f>
        <v>0</v>
      </c>
      <c r="V54" s="72">
        <f t="shared" ref="V54" si="164">SUM(V55:V62)</f>
        <v>0</v>
      </c>
      <c r="W54" s="72">
        <f t="shared" ref="W54:Y54" si="165">SUM(W55:W62)</f>
        <v>0</v>
      </c>
      <c r="X54" s="72">
        <f t="shared" si="165"/>
        <v>0</v>
      </c>
      <c r="Y54" s="73">
        <f t="shared" si="165"/>
        <v>0</v>
      </c>
      <c r="Z54" s="72">
        <f t="shared" si="162"/>
        <v>0</v>
      </c>
      <c r="AA54" s="72">
        <f>SUM(AA55:AA62)</f>
        <v>0</v>
      </c>
      <c r="AB54" s="72">
        <f t="shared" ref="AB54:AC54" si="166">SUM(AB55:AB62)</f>
        <v>0</v>
      </c>
      <c r="AC54" s="72">
        <f t="shared" si="166"/>
        <v>0</v>
      </c>
      <c r="AD54" s="72">
        <f t="shared" si="162"/>
        <v>0</v>
      </c>
      <c r="AE54" s="72">
        <f t="shared" si="162"/>
        <v>0</v>
      </c>
      <c r="AF54" s="72">
        <f t="shared" si="162"/>
        <v>0</v>
      </c>
      <c r="AG54" s="72">
        <f t="shared" si="162"/>
        <v>0</v>
      </c>
      <c r="AH54" s="72">
        <f t="shared" si="162"/>
        <v>0</v>
      </c>
      <c r="AI54" s="72">
        <f t="shared" si="162"/>
        <v>0</v>
      </c>
      <c r="AJ54" s="74"/>
      <c r="AK54" s="74"/>
      <c r="AL54" s="72">
        <f t="shared" si="162"/>
        <v>97</v>
      </c>
      <c r="AM54" s="75">
        <f t="shared" si="162"/>
        <v>22355523.844000001</v>
      </c>
    </row>
    <row r="55" spans="1:39" s="2" customFormat="1" ht="15.75" customHeight="1" x14ac:dyDescent="0.25">
      <c r="A55" s="34">
        <v>0.39</v>
      </c>
      <c r="B55" s="118" t="s">
        <v>75</v>
      </c>
      <c r="C55" s="35" t="s">
        <v>76</v>
      </c>
      <c r="D55" s="36">
        <v>1.4</v>
      </c>
      <c r="E55" s="36">
        <v>1.68</v>
      </c>
      <c r="F55" s="37">
        <v>112219</v>
      </c>
      <c r="G55" s="34">
        <v>0.42</v>
      </c>
      <c r="H55" s="38">
        <f t="shared" ref="H55:H62" si="167">F55*(D55*G55+(1-G55))</f>
        <v>131071.79200000002</v>
      </c>
      <c r="I55" s="38">
        <f t="shared" ref="I55:I62" si="168">F55*(E55*G55+(1-G55))</f>
        <v>144268.7464</v>
      </c>
      <c r="J55" s="39"/>
      <c r="K55" s="40">
        <f t="shared" ref="K55:K62" si="169">J55*$H55</f>
        <v>0</v>
      </c>
      <c r="L55" s="41"/>
      <c r="M55" s="40">
        <f t="shared" ref="M55:M62" si="170">L55*$H55</f>
        <v>0</v>
      </c>
      <c r="N55" s="41">
        <v>1</v>
      </c>
      <c r="O55" s="40">
        <f t="shared" ref="O55:O62" si="171">N55*$H55</f>
        <v>131071.79200000002</v>
      </c>
      <c r="P55" s="41"/>
      <c r="Q55" s="40">
        <f t="shared" ref="Q55:Q62" si="172">P55*$H55</f>
        <v>0</v>
      </c>
      <c r="R55" s="41"/>
      <c r="S55" s="40">
        <f t="shared" ref="S55:S61" si="173">R55*$H55</f>
        <v>0</v>
      </c>
      <c r="T55" s="41"/>
      <c r="U55" s="40">
        <f t="shared" ref="U55:U62" si="174">T55*$H55</f>
        <v>0</v>
      </c>
      <c r="V55" s="41"/>
      <c r="W55" s="40">
        <f t="shared" ref="W55:W62" si="175">V55*$H55</f>
        <v>0</v>
      </c>
      <c r="X55" s="41"/>
      <c r="Y55" s="40">
        <f t="shared" ref="Y55:Y61" si="176">X55*$H55</f>
        <v>0</v>
      </c>
      <c r="Z55" s="41"/>
      <c r="AA55" s="40">
        <f t="shared" ref="AA55:AA61" si="177">Z55*$H55</f>
        <v>0</v>
      </c>
      <c r="AB55" s="41"/>
      <c r="AC55" s="40">
        <f t="shared" ref="AC55:AC62" si="178">AB55*$I55</f>
        <v>0</v>
      </c>
      <c r="AD55" s="41"/>
      <c r="AE55" s="40">
        <f t="shared" ref="AE55:AE62" si="179">AD55*$I55</f>
        <v>0</v>
      </c>
      <c r="AF55" s="41"/>
      <c r="AG55" s="40">
        <f t="shared" ref="AG55:AG62" si="180">AF55*$I55</f>
        <v>0</v>
      </c>
      <c r="AH55" s="41"/>
      <c r="AI55" s="40">
        <f t="shared" ref="AI55:AI62" si="181">AH55*$I55</f>
        <v>0</v>
      </c>
      <c r="AJ55" s="40"/>
      <c r="AK55" s="40"/>
      <c r="AL55" s="40">
        <f t="shared" ref="AL55:AM62" si="182">J55+L55+N55+P55+R55+T55+V55+X55+Z55+AB55+AD55+AF55+AH55</f>
        <v>1</v>
      </c>
      <c r="AM55" s="42">
        <f t="shared" si="182"/>
        <v>131071.79200000002</v>
      </c>
    </row>
    <row r="56" spans="1:39" s="2" customFormat="1" x14ac:dyDescent="0.25">
      <c r="A56" s="34">
        <v>0.23</v>
      </c>
      <c r="B56" s="119"/>
      <c r="C56" s="35" t="s">
        <v>77</v>
      </c>
      <c r="D56" s="36">
        <v>1.4</v>
      </c>
      <c r="E56" s="36">
        <v>1.68</v>
      </c>
      <c r="F56" s="37">
        <v>226809</v>
      </c>
      <c r="G56" s="34">
        <v>0.25</v>
      </c>
      <c r="H56" s="38">
        <f t="shared" si="167"/>
        <v>249489.90000000002</v>
      </c>
      <c r="I56" s="38">
        <f t="shared" si="168"/>
        <v>265366.52999999997</v>
      </c>
      <c r="J56" s="39"/>
      <c r="K56" s="40">
        <f t="shared" si="169"/>
        <v>0</v>
      </c>
      <c r="L56" s="41"/>
      <c r="M56" s="40">
        <f t="shared" si="170"/>
        <v>0</v>
      </c>
      <c r="N56" s="41">
        <v>10</v>
      </c>
      <c r="O56" s="40">
        <f t="shared" si="171"/>
        <v>2494899</v>
      </c>
      <c r="P56" s="41"/>
      <c r="Q56" s="40">
        <f t="shared" si="172"/>
        <v>0</v>
      </c>
      <c r="R56" s="41"/>
      <c r="S56" s="40">
        <f t="shared" si="173"/>
        <v>0</v>
      </c>
      <c r="T56" s="41"/>
      <c r="U56" s="40">
        <f t="shared" si="174"/>
        <v>0</v>
      </c>
      <c r="V56" s="41"/>
      <c r="W56" s="40">
        <f t="shared" si="175"/>
        <v>0</v>
      </c>
      <c r="X56" s="41"/>
      <c r="Y56" s="40">
        <f t="shared" si="176"/>
        <v>0</v>
      </c>
      <c r="Z56" s="41"/>
      <c r="AA56" s="40">
        <f t="shared" si="177"/>
        <v>0</v>
      </c>
      <c r="AB56" s="41"/>
      <c r="AC56" s="40">
        <f t="shared" si="178"/>
        <v>0</v>
      </c>
      <c r="AD56" s="41"/>
      <c r="AE56" s="40">
        <f t="shared" si="179"/>
        <v>0</v>
      </c>
      <c r="AF56" s="41"/>
      <c r="AG56" s="40">
        <f t="shared" si="180"/>
        <v>0</v>
      </c>
      <c r="AH56" s="41"/>
      <c r="AI56" s="40">
        <f t="shared" si="181"/>
        <v>0</v>
      </c>
      <c r="AJ56" s="40"/>
      <c r="AK56" s="40"/>
      <c r="AL56" s="40">
        <f t="shared" si="182"/>
        <v>10</v>
      </c>
      <c r="AM56" s="42">
        <f t="shared" si="182"/>
        <v>2494899</v>
      </c>
    </row>
    <row r="57" spans="1:39" s="2" customFormat="1" ht="15.75" customHeight="1" x14ac:dyDescent="0.25">
      <c r="A57" s="34">
        <v>0.34</v>
      </c>
      <c r="B57" s="119"/>
      <c r="C57" s="35" t="s">
        <v>78</v>
      </c>
      <c r="D57" s="36">
        <v>1.4</v>
      </c>
      <c r="E57" s="36">
        <v>1.68</v>
      </c>
      <c r="F57" s="37">
        <v>132512</v>
      </c>
      <c r="G57" s="34">
        <v>0.37</v>
      </c>
      <c r="H57" s="38">
        <f t="shared" si="167"/>
        <v>152123.77600000001</v>
      </c>
      <c r="I57" s="38">
        <f t="shared" si="168"/>
        <v>165852.01919999998</v>
      </c>
      <c r="J57" s="39"/>
      <c r="K57" s="40">
        <f t="shared" si="169"/>
        <v>0</v>
      </c>
      <c r="L57" s="41"/>
      <c r="M57" s="40">
        <f t="shared" si="170"/>
        <v>0</v>
      </c>
      <c r="N57" s="41"/>
      <c r="O57" s="40">
        <f t="shared" si="171"/>
        <v>0</v>
      </c>
      <c r="P57" s="41"/>
      <c r="Q57" s="40">
        <f t="shared" si="172"/>
        <v>0</v>
      </c>
      <c r="R57" s="41"/>
      <c r="S57" s="40">
        <f t="shared" si="173"/>
        <v>0</v>
      </c>
      <c r="T57" s="41"/>
      <c r="U57" s="40">
        <f t="shared" si="174"/>
        <v>0</v>
      </c>
      <c r="V57" s="41"/>
      <c r="W57" s="40">
        <f t="shared" si="175"/>
        <v>0</v>
      </c>
      <c r="X57" s="41"/>
      <c r="Y57" s="40">
        <f t="shared" si="176"/>
        <v>0</v>
      </c>
      <c r="Z57" s="41"/>
      <c r="AA57" s="40">
        <f t="shared" si="177"/>
        <v>0</v>
      </c>
      <c r="AB57" s="41"/>
      <c r="AC57" s="40">
        <f t="shared" si="178"/>
        <v>0</v>
      </c>
      <c r="AD57" s="41"/>
      <c r="AE57" s="40">
        <f t="shared" si="179"/>
        <v>0</v>
      </c>
      <c r="AF57" s="41"/>
      <c r="AG57" s="40">
        <f t="shared" si="180"/>
        <v>0</v>
      </c>
      <c r="AH57" s="41"/>
      <c r="AI57" s="40">
        <f t="shared" si="181"/>
        <v>0</v>
      </c>
      <c r="AJ57" s="40"/>
      <c r="AK57" s="40"/>
      <c r="AL57" s="40">
        <f t="shared" si="182"/>
        <v>0</v>
      </c>
      <c r="AM57" s="42">
        <f t="shared" si="182"/>
        <v>0</v>
      </c>
    </row>
    <row r="58" spans="1:39" s="2" customFormat="1" ht="15.75" customHeight="1" x14ac:dyDescent="0.25">
      <c r="A58" s="34">
        <v>0.22</v>
      </c>
      <c r="B58" s="119"/>
      <c r="C58" s="35" t="s">
        <v>79</v>
      </c>
      <c r="D58" s="36">
        <v>1.4</v>
      </c>
      <c r="E58" s="36">
        <v>1.68</v>
      </c>
      <c r="F58" s="37">
        <v>224805</v>
      </c>
      <c r="G58" s="34">
        <v>0.24</v>
      </c>
      <c r="H58" s="38">
        <f t="shared" si="167"/>
        <v>246386.28000000003</v>
      </c>
      <c r="I58" s="38">
        <f t="shared" si="168"/>
        <v>261493.17600000001</v>
      </c>
      <c r="J58" s="39"/>
      <c r="K58" s="40">
        <f t="shared" si="169"/>
        <v>0</v>
      </c>
      <c r="L58" s="41"/>
      <c r="M58" s="40">
        <f t="shared" si="170"/>
        <v>0</v>
      </c>
      <c r="N58" s="41">
        <v>50</v>
      </c>
      <c r="O58" s="40">
        <f t="shared" si="171"/>
        <v>12319314.000000002</v>
      </c>
      <c r="P58" s="41"/>
      <c r="Q58" s="40">
        <f t="shared" si="172"/>
        <v>0</v>
      </c>
      <c r="R58" s="41"/>
      <c r="S58" s="40">
        <f t="shared" si="173"/>
        <v>0</v>
      </c>
      <c r="T58" s="41"/>
      <c r="U58" s="40">
        <f t="shared" si="174"/>
        <v>0</v>
      </c>
      <c r="V58" s="41"/>
      <c r="W58" s="40">
        <f t="shared" si="175"/>
        <v>0</v>
      </c>
      <c r="X58" s="41"/>
      <c r="Y58" s="40">
        <f t="shared" si="176"/>
        <v>0</v>
      </c>
      <c r="Z58" s="41"/>
      <c r="AA58" s="40">
        <f t="shared" si="177"/>
        <v>0</v>
      </c>
      <c r="AB58" s="41"/>
      <c r="AC58" s="40">
        <f t="shared" si="178"/>
        <v>0</v>
      </c>
      <c r="AD58" s="41"/>
      <c r="AE58" s="40">
        <f t="shared" si="179"/>
        <v>0</v>
      </c>
      <c r="AF58" s="41"/>
      <c r="AG58" s="40">
        <f t="shared" si="180"/>
        <v>0</v>
      </c>
      <c r="AH58" s="41"/>
      <c r="AI58" s="40">
        <f t="shared" si="181"/>
        <v>0</v>
      </c>
      <c r="AJ58" s="40"/>
      <c r="AK58" s="40"/>
      <c r="AL58" s="40">
        <f t="shared" si="182"/>
        <v>50</v>
      </c>
      <c r="AM58" s="42">
        <f t="shared" si="182"/>
        <v>12319314.000000002</v>
      </c>
    </row>
    <row r="59" spans="1:39" s="2" customFormat="1" ht="15.75" customHeight="1" x14ac:dyDescent="0.25">
      <c r="A59" s="34">
        <v>0.19</v>
      </c>
      <c r="B59" s="119"/>
      <c r="C59" s="35" t="s">
        <v>80</v>
      </c>
      <c r="D59" s="36">
        <v>1.4</v>
      </c>
      <c r="E59" s="36">
        <v>1.68</v>
      </c>
      <c r="F59" s="69">
        <v>223109</v>
      </c>
      <c r="G59" s="34">
        <v>0.22</v>
      </c>
      <c r="H59" s="38">
        <f t="shared" si="167"/>
        <v>242742.592</v>
      </c>
      <c r="I59" s="38">
        <f t="shared" si="168"/>
        <v>256486.10639999999</v>
      </c>
      <c r="J59" s="39"/>
      <c r="K59" s="40">
        <f t="shared" si="169"/>
        <v>0</v>
      </c>
      <c r="L59" s="41"/>
      <c r="M59" s="40">
        <f t="shared" si="170"/>
        <v>0</v>
      </c>
      <c r="N59" s="41">
        <v>8</v>
      </c>
      <c r="O59" s="40">
        <f t="shared" si="171"/>
        <v>1941940.736</v>
      </c>
      <c r="P59" s="41"/>
      <c r="Q59" s="40">
        <f t="shared" si="172"/>
        <v>0</v>
      </c>
      <c r="R59" s="41"/>
      <c r="S59" s="40">
        <f t="shared" si="173"/>
        <v>0</v>
      </c>
      <c r="T59" s="41"/>
      <c r="U59" s="40">
        <f t="shared" si="174"/>
        <v>0</v>
      </c>
      <c r="V59" s="41"/>
      <c r="W59" s="40">
        <f t="shared" si="175"/>
        <v>0</v>
      </c>
      <c r="X59" s="41"/>
      <c r="Y59" s="40">
        <f t="shared" si="176"/>
        <v>0</v>
      </c>
      <c r="Z59" s="41"/>
      <c r="AA59" s="40">
        <f t="shared" si="177"/>
        <v>0</v>
      </c>
      <c r="AB59" s="41"/>
      <c r="AC59" s="40">
        <f t="shared" si="178"/>
        <v>0</v>
      </c>
      <c r="AD59" s="41"/>
      <c r="AE59" s="40">
        <f t="shared" si="179"/>
        <v>0</v>
      </c>
      <c r="AF59" s="41"/>
      <c r="AG59" s="40">
        <f t="shared" si="180"/>
        <v>0</v>
      </c>
      <c r="AH59" s="41"/>
      <c r="AI59" s="40">
        <f t="shared" si="181"/>
        <v>0</v>
      </c>
      <c r="AJ59" s="40"/>
      <c r="AK59" s="40"/>
      <c r="AL59" s="40">
        <f t="shared" si="182"/>
        <v>8</v>
      </c>
      <c r="AM59" s="42">
        <f t="shared" si="182"/>
        <v>1941940.736</v>
      </c>
    </row>
    <row r="60" spans="1:39" s="2" customFormat="1" ht="15.75" customHeight="1" x14ac:dyDescent="0.25">
      <c r="A60" s="34"/>
      <c r="B60" s="119"/>
      <c r="C60" s="35" t="s">
        <v>81</v>
      </c>
      <c r="D60" s="36">
        <v>1.4</v>
      </c>
      <c r="E60" s="36">
        <v>1.68</v>
      </c>
      <c r="F60" s="69">
        <v>99093</v>
      </c>
      <c r="G60" s="34">
        <v>0.33</v>
      </c>
      <c r="H60" s="38">
        <f t="shared" si="167"/>
        <v>112173.27599999998</v>
      </c>
      <c r="I60" s="38">
        <f t="shared" si="168"/>
        <v>121329.46919999999</v>
      </c>
      <c r="J60" s="39"/>
      <c r="K60" s="40">
        <f t="shared" si="169"/>
        <v>0</v>
      </c>
      <c r="L60" s="41"/>
      <c r="M60" s="40">
        <f t="shared" si="170"/>
        <v>0</v>
      </c>
      <c r="N60" s="41"/>
      <c r="O60" s="40">
        <f t="shared" si="171"/>
        <v>0</v>
      </c>
      <c r="P60" s="41"/>
      <c r="Q60" s="40">
        <f t="shared" si="172"/>
        <v>0</v>
      </c>
      <c r="R60" s="41"/>
      <c r="S60" s="40">
        <f t="shared" si="173"/>
        <v>0</v>
      </c>
      <c r="T60" s="41"/>
      <c r="U60" s="40">
        <f t="shared" si="174"/>
        <v>0</v>
      </c>
      <c r="V60" s="41"/>
      <c r="W60" s="40">
        <f t="shared" si="175"/>
        <v>0</v>
      </c>
      <c r="X60" s="41"/>
      <c r="Y60" s="40">
        <f t="shared" si="176"/>
        <v>0</v>
      </c>
      <c r="Z60" s="41"/>
      <c r="AA60" s="40">
        <f t="shared" si="177"/>
        <v>0</v>
      </c>
      <c r="AB60" s="41"/>
      <c r="AC60" s="40">
        <f t="shared" si="178"/>
        <v>0</v>
      </c>
      <c r="AD60" s="41"/>
      <c r="AE60" s="40">
        <f t="shared" si="179"/>
        <v>0</v>
      </c>
      <c r="AF60" s="41"/>
      <c r="AG60" s="40">
        <f t="shared" si="180"/>
        <v>0</v>
      </c>
      <c r="AH60" s="41"/>
      <c r="AI60" s="40">
        <f t="shared" si="181"/>
        <v>0</v>
      </c>
      <c r="AJ60" s="40"/>
      <c r="AK60" s="40"/>
      <c r="AL60" s="40">
        <f t="shared" si="182"/>
        <v>0</v>
      </c>
      <c r="AM60" s="42">
        <f t="shared" si="182"/>
        <v>0</v>
      </c>
    </row>
    <row r="61" spans="1:39" s="2" customFormat="1" ht="15.75" customHeight="1" x14ac:dyDescent="0.25">
      <c r="A61" s="34"/>
      <c r="B61" s="119"/>
      <c r="C61" s="35" t="s">
        <v>82</v>
      </c>
      <c r="D61" s="36">
        <v>1.4</v>
      </c>
      <c r="E61" s="36">
        <v>1.68</v>
      </c>
      <c r="F61" s="69">
        <v>170719</v>
      </c>
      <c r="G61" s="34">
        <v>0.22</v>
      </c>
      <c r="H61" s="38">
        <f t="shared" si="167"/>
        <v>185742.27200000003</v>
      </c>
      <c r="I61" s="38">
        <f t="shared" si="168"/>
        <v>196258.5624</v>
      </c>
      <c r="J61" s="43"/>
      <c r="K61" s="40">
        <f t="shared" si="169"/>
        <v>0</v>
      </c>
      <c r="L61" s="41"/>
      <c r="M61" s="40">
        <f>L61*$H61</f>
        <v>0</v>
      </c>
      <c r="N61" s="41">
        <v>3</v>
      </c>
      <c r="O61" s="40">
        <f>N61*$H61</f>
        <v>557226.81600000011</v>
      </c>
      <c r="P61" s="41"/>
      <c r="Q61" s="40">
        <f t="shared" si="172"/>
        <v>0</v>
      </c>
      <c r="R61" s="41"/>
      <c r="S61" s="40">
        <f t="shared" si="173"/>
        <v>0</v>
      </c>
      <c r="T61" s="41"/>
      <c r="U61" s="40">
        <f>T61*$H61</f>
        <v>0</v>
      </c>
      <c r="V61" s="41"/>
      <c r="W61" s="40">
        <f t="shared" si="175"/>
        <v>0</v>
      </c>
      <c r="X61" s="41"/>
      <c r="Y61" s="40">
        <f t="shared" si="176"/>
        <v>0</v>
      </c>
      <c r="Z61" s="41"/>
      <c r="AA61" s="40">
        <f t="shared" si="177"/>
        <v>0</v>
      </c>
      <c r="AB61" s="41"/>
      <c r="AC61" s="40">
        <f>AB61*$I61</f>
        <v>0</v>
      </c>
      <c r="AD61" s="41"/>
      <c r="AE61" s="40">
        <f>AD61*$I61</f>
        <v>0</v>
      </c>
      <c r="AF61" s="41"/>
      <c r="AG61" s="40">
        <f t="shared" si="180"/>
        <v>0</v>
      </c>
      <c r="AH61" s="41"/>
      <c r="AI61" s="40">
        <f>AH61*$I61</f>
        <v>0</v>
      </c>
      <c r="AJ61" s="40"/>
      <c r="AK61" s="40"/>
      <c r="AL61" s="40">
        <f t="shared" si="182"/>
        <v>3</v>
      </c>
      <c r="AM61" s="42">
        <f t="shared" si="182"/>
        <v>557226.81600000011</v>
      </c>
    </row>
    <row r="62" spans="1:39" s="2" customFormat="1" ht="15.75" customHeight="1" x14ac:dyDescent="0.25">
      <c r="A62" s="34"/>
      <c r="B62" s="120"/>
      <c r="C62" s="35" t="s">
        <v>83</v>
      </c>
      <c r="D62" s="36">
        <v>1.4</v>
      </c>
      <c r="E62" s="36">
        <v>1.68</v>
      </c>
      <c r="F62" s="69">
        <v>166477</v>
      </c>
      <c r="G62" s="34">
        <v>0.45</v>
      </c>
      <c r="H62" s="38">
        <f t="shared" si="167"/>
        <v>196442.86000000002</v>
      </c>
      <c r="I62" s="38">
        <f t="shared" si="168"/>
        <v>217418.962</v>
      </c>
      <c r="J62" s="43"/>
      <c r="K62" s="40">
        <f t="shared" si="169"/>
        <v>0</v>
      </c>
      <c r="L62" s="41"/>
      <c r="M62" s="40">
        <f t="shared" si="170"/>
        <v>0</v>
      </c>
      <c r="N62" s="41">
        <v>25</v>
      </c>
      <c r="O62" s="40">
        <f t="shared" si="171"/>
        <v>4911071.5</v>
      </c>
      <c r="P62" s="41"/>
      <c r="Q62" s="40">
        <f t="shared" si="172"/>
        <v>0</v>
      </c>
      <c r="R62" s="41"/>
      <c r="S62" s="40">
        <f>R62*$H62</f>
        <v>0</v>
      </c>
      <c r="T62" s="41"/>
      <c r="U62" s="40">
        <f t="shared" si="174"/>
        <v>0</v>
      </c>
      <c r="V62" s="41"/>
      <c r="W62" s="40">
        <f t="shared" si="175"/>
        <v>0</v>
      </c>
      <c r="X62" s="41"/>
      <c r="Y62" s="40">
        <f>X62*$H62</f>
        <v>0</v>
      </c>
      <c r="Z62" s="41"/>
      <c r="AA62" s="40">
        <f>Z62*$H62</f>
        <v>0</v>
      </c>
      <c r="AB62" s="41"/>
      <c r="AC62" s="40">
        <f t="shared" si="178"/>
        <v>0</v>
      </c>
      <c r="AD62" s="41"/>
      <c r="AE62" s="40">
        <f t="shared" si="179"/>
        <v>0</v>
      </c>
      <c r="AF62" s="41"/>
      <c r="AG62" s="40">
        <f t="shared" si="180"/>
        <v>0</v>
      </c>
      <c r="AH62" s="41"/>
      <c r="AI62" s="40">
        <f t="shared" si="181"/>
        <v>0</v>
      </c>
      <c r="AJ62" s="40"/>
      <c r="AK62" s="40"/>
      <c r="AL62" s="40">
        <f t="shared" si="182"/>
        <v>25</v>
      </c>
      <c r="AM62" s="42">
        <f t="shared" si="182"/>
        <v>4911071.5</v>
      </c>
    </row>
    <row r="63" spans="1:39" s="50" customFormat="1" ht="15.75" customHeight="1" x14ac:dyDescent="0.25">
      <c r="A63" s="44"/>
      <c r="B63" s="54"/>
      <c r="C63" s="25" t="s">
        <v>84</v>
      </c>
      <c r="D63" s="26"/>
      <c r="E63" s="26"/>
      <c r="F63" s="71"/>
      <c r="G63" s="28"/>
      <c r="H63" s="29"/>
      <c r="I63" s="29"/>
      <c r="J63" s="53">
        <f>J64</f>
        <v>600</v>
      </c>
      <c r="K63" s="72">
        <f>K64</f>
        <v>123399763.2</v>
      </c>
      <c r="L63" s="46">
        <f t="shared" ref="L63:AM63" si="183">L64</f>
        <v>0</v>
      </c>
      <c r="M63" s="46">
        <f t="shared" si="183"/>
        <v>0</v>
      </c>
      <c r="N63" s="46">
        <f t="shared" si="183"/>
        <v>0</v>
      </c>
      <c r="O63" s="46">
        <f t="shared" si="183"/>
        <v>0</v>
      </c>
      <c r="P63" s="46">
        <f t="shared" si="183"/>
        <v>0</v>
      </c>
      <c r="Q63" s="46">
        <f t="shared" si="183"/>
        <v>0</v>
      </c>
      <c r="R63" s="46">
        <f t="shared" si="183"/>
        <v>0</v>
      </c>
      <c r="S63" s="46">
        <f t="shared" si="183"/>
        <v>0</v>
      </c>
      <c r="T63" s="46">
        <f t="shared" si="183"/>
        <v>0</v>
      </c>
      <c r="U63" s="46">
        <f t="shared" si="183"/>
        <v>0</v>
      </c>
      <c r="V63" s="46">
        <f t="shared" si="183"/>
        <v>0</v>
      </c>
      <c r="W63" s="46">
        <f t="shared" si="183"/>
        <v>0</v>
      </c>
      <c r="X63" s="46">
        <f t="shared" si="183"/>
        <v>0</v>
      </c>
      <c r="Y63" s="47">
        <f t="shared" si="183"/>
        <v>0</v>
      </c>
      <c r="Z63" s="46">
        <f t="shared" si="183"/>
        <v>0</v>
      </c>
      <c r="AA63" s="46">
        <f t="shared" si="183"/>
        <v>0</v>
      </c>
      <c r="AB63" s="46">
        <f t="shared" si="183"/>
        <v>0</v>
      </c>
      <c r="AC63" s="46">
        <f t="shared" si="183"/>
        <v>0</v>
      </c>
      <c r="AD63" s="46">
        <f t="shared" si="183"/>
        <v>0</v>
      </c>
      <c r="AE63" s="46">
        <f t="shared" si="183"/>
        <v>0</v>
      </c>
      <c r="AF63" s="46">
        <f t="shared" si="183"/>
        <v>0</v>
      </c>
      <c r="AG63" s="46">
        <f t="shared" si="183"/>
        <v>0</v>
      </c>
      <c r="AH63" s="46">
        <f t="shared" si="183"/>
        <v>0</v>
      </c>
      <c r="AI63" s="46">
        <f t="shared" si="183"/>
        <v>0</v>
      </c>
      <c r="AJ63" s="48"/>
      <c r="AK63" s="48"/>
      <c r="AL63" s="46">
        <f t="shared" si="183"/>
        <v>600</v>
      </c>
      <c r="AM63" s="49">
        <f t="shared" si="183"/>
        <v>123399763.2</v>
      </c>
    </row>
    <row r="64" spans="1:39" s="2" customFormat="1" x14ac:dyDescent="0.25">
      <c r="A64" s="34">
        <v>0.36</v>
      </c>
      <c r="B64" s="51" t="s">
        <v>84</v>
      </c>
      <c r="C64" s="35" t="s">
        <v>85</v>
      </c>
      <c r="D64" s="36">
        <v>1.4</v>
      </c>
      <c r="E64" s="36">
        <v>1.68</v>
      </c>
      <c r="F64" s="37">
        <v>177912</v>
      </c>
      <c r="G64" s="34">
        <v>0.39</v>
      </c>
      <c r="H64" s="38">
        <f t="shared" ref="H64" si="184">F64*(D64*G64+(1-G64))</f>
        <v>205666.272</v>
      </c>
      <c r="I64" s="38">
        <f t="shared" ref="I64" si="185">F64*(E64*G64+(1-G64))</f>
        <v>225094.26240000001</v>
      </c>
      <c r="J64" s="39">
        <v>600</v>
      </c>
      <c r="K64" s="40">
        <f>J64*$H64</f>
        <v>123399763.2</v>
      </c>
      <c r="L64" s="41"/>
      <c r="M64" s="40">
        <f>L64*$H64</f>
        <v>0</v>
      </c>
      <c r="N64" s="41"/>
      <c r="O64" s="40">
        <f>N64*$H64</f>
        <v>0</v>
      </c>
      <c r="P64" s="41"/>
      <c r="Q64" s="40">
        <f>P64*$H64</f>
        <v>0</v>
      </c>
      <c r="R64" s="41"/>
      <c r="S64" s="40">
        <f>R64*$H64</f>
        <v>0</v>
      </c>
      <c r="T64" s="41"/>
      <c r="U64" s="40">
        <f>T64*$H64</f>
        <v>0</v>
      </c>
      <c r="V64" s="41"/>
      <c r="W64" s="40">
        <f>V64*$H64</f>
        <v>0</v>
      </c>
      <c r="X64" s="41"/>
      <c r="Y64" s="40">
        <f>X64*$H64</f>
        <v>0</v>
      </c>
      <c r="Z64" s="41"/>
      <c r="AA64" s="40">
        <f>Z64*$H64</f>
        <v>0</v>
      </c>
      <c r="AB64" s="41"/>
      <c r="AC64" s="40">
        <f>AB64*$I64</f>
        <v>0</v>
      </c>
      <c r="AD64" s="41"/>
      <c r="AE64" s="40">
        <f>AD64*$I64</f>
        <v>0</v>
      </c>
      <c r="AF64" s="41"/>
      <c r="AG64" s="40">
        <f>AF64*$I64</f>
        <v>0</v>
      </c>
      <c r="AH64" s="41"/>
      <c r="AI64" s="40">
        <f>AH64*$I64</f>
        <v>0</v>
      </c>
      <c r="AJ64" s="40"/>
      <c r="AK64" s="40"/>
      <c r="AL64" s="40">
        <f>J64+L64+N64+P64+R64+T64+V64+X64+Z64+AB64+AD64+AF64+AH64</f>
        <v>600</v>
      </c>
      <c r="AM64" s="42">
        <f>K64+M64+O64+Q64+S64+U64+W64+Y64+AA64+AC64+AE64+AG64+AI64</f>
        <v>123399763.2</v>
      </c>
    </row>
    <row r="65" spans="1:39" s="2" customFormat="1" ht="27" customHeight="1" x14ac:dyDescent="0.25">
      <c r="A65" s="34"/>
      <c r="B65" s="52"/>
      <c r="C65" s="25" t="s">
        <v>86</v>
      </c>
      <c r="D65" s="26"/>
      <c r="E65" s="26"/>
      <c r="F65" s="27"/>
      <c r="G65" s="28"/>
      <c r="H65" s="29"/>
      <c r="I65" s="29"/>
      <c r="J65" s="76">
        <f t="shared" ref="J65:AM65" si="186">SUM(J66:J89)</f>
        <v>1124</v>
      </c>
      <c r="K65" s="76">
        <f t="shared" si="186"/>
        <v>274580809.46799999</v>
      </c>
      <c r="L65" s="76">
        <f t="shared" si="186"/>
        <v>403</v>
      </c>
      <c r="M65" s="76">
        <f t="shared" si="186"/>
        <v>113183264.53200001</v>
      </c>
      <c r="N65" s="76">
        <f t="shared" si="186"/>
        <v>0</v>
      </c>
      <c r="O65" s="76">
        <f t="shared" si="186"/>
        <v>0</v>
      </c>
      <c r="P65" s="76">
        <f t="shared" si="186"/>
        <v>0</v>
      </c>
      <c r="Q65" s="76">
        <f t="shared" si="186"/>
        <v>0</v>
      </c>
      <c r="R65" s="76">
        <f t="shared" si="186"/>
        <v>0</v>
      </c>
      <c r="S65" s="76">
        <f t="shared" si="186"/>
        <v>0</v>
      </c>
      <c r="T65" s="76">
        <f t="shared" si="186"/>
        <v>0</v>
      </c>
      <c r="U65" s="76">
        <f t="shared" si="186"/>
        <v>0</v>
      </c>
      <c r="V65" s="76">
        <f t="shared" si="186"/>
        <v>0</v>
      </c>
      <c r="W65" s="76">
        <f t="shared" si="186"/>
        <v>0</v>
      </c>
      <c r="X65" s="76">
        <f t="shared" si="186"/>
        <v>49</v>
      </c>
      <c r="Y65" s="77">
        <f t="shared" si="186"/>
        <v>8784412.5840000007</v>
      </c>
      <c r="Z65" s="76">
        <f t="shared" si="186"/>
        <v>0</v>
      </c>
      <c r="AA65" s="76">
        <f t="shared" si="186"/>
        <v>0</v>
      </c>
      <c r="AB65" s="76">
        <f t="shared" si="186"/>
        <v>0</v>
      </c>
      <c r="AC65" s="76">
        <f t="shared" si="186"/>
        <v>0</v>
      </c>
      <c r="AD65" s="76">
        <f t="shared" si="186"/>
        <v>0</v>
      </c>
      <c r="AE65" s="76">
        <f t="shared" si="186"/>
        <v>0</v>
      </c>
      <c r="AF65" s="76">
        <f t="shared" si="186"/>
        <v>217</v>
      </c>
      <c r="AG65" s="76">
        <f t="shared" si="186"/>
        <v>54606520.610800005</v>
      </c>
      <c r="AH65" s="76">
        <f t="shared" si="186"/>
        <v>358</v>
      </c>
      <c r="AI65" s="76">
        <f t="shared" si="186"/>
        <v>101043973.0236</v>
      </c>
      <c r="AJ65" s="76">
        <f t="shared" si="186"/>
        <v>0</v>
      </c>
      <c r="AK65" s="76">
        <f t="shared" si="186"/>
        <v>0</v>
      </c>
      <c r="AL65" s="76">
        <f t="shared" si="186"/>
        <v>2151</v>
      </c>
      <c r="AM65" s="78">
        <f t="shared" si="186"/>
        <v>552198980.2184</v>
      </c>
    </row>
    <row r="66" spans="1:39" s="2" customFormat="1" ht="30" x14ac:dyDescent="0.25">
      <c r="A66" s="34">
        <v>0.54</v>
      </c>
      <c r="B66" s="119" t="s">
        <v>86</v>
      </c>
      <c r="C66" s="35" t="s">
        <v>87</v>
      </c>
      <c r="D66" s="36">
        <v>1.4</v>
      </c>
      <c r="E66" s="36">
        <v>1.68</v>
      </c>
      <c r="F66" s="37">
        <v>162947</v>
      </c>
      <c r="G66" s="34">
        <v>0.57999999999999996</v>
      </c>
      <c r="H66" s="38">
        <f>F66*(D66*G66+(1-G66))</f>
        <v>200750.704</v>
      </c>
      <c r="I66" s="38">
        <f t="shared" ref="I66:I89" si="187">F66*(E66*G66+(1-G66))</f>
        <v>227213.29680000001</v>
      </c>
      <c r="J66" s="39">
        <v>130</v>
      </c>
      <c r="K66" s="40">
        <f t="shared" ref="K66:K89" si="188">J66*$H66</f>
        <v>26097591.52</v>
      </c>
      <c r="L66" s="41">
        <v>122</v>
      </c>
      <c r="M66" s="40">
        <f t="shared" ref="M66:M88" si="189">L66*$H66</f>
        <v>24491585.888</v>
      </c>
      <c r="N66" s="41"/>
      <c r="O66" s="40">
        <f t="shared" ref="O66:O88" si="190">N66*$H66</f>
        <v>0</v>
      </c>
      <c r="P66" s="41"/>
      <c r="Q66" s="40">
        <f t="shared" ref="Q66:Q88" si="191">P66*$H66</f>
        <v>0</v>
      </c>
      <c r="R66" s="41"/>
      <c r="S66" s="40">
        <f t="shared" ref="S66:S88" si="192">R66*$H66</f>
        <v>0</v>
      </c>
      <c r="T66" s="41"/>
      <c r="U66" s="40">
        <f t="shared" ref="U66:U88" si="193">T66*$H66</f>
        <v>0</v>
      </c>
      <c r="V66" s="41"/>
      <c r="W66" s="40">
        <f t="shared" ref="W66:W88" si="194">V66*$H66</f>
        <v>0</v>
      </c>
      <c r="X66" s="41">
        <v>3</v>
      </c>
      <c r="Y66" s="40">
        <f t="shared" ref="Y66:Y88" si="195">X66*$H66</f>
        <v>602252.11199999996</v>
      </c>
      <c r="Z66" s="41"/>
      <c r="AA66" s="40">
        <f t="shared" ref="AA66:AA88" si="196">Z66*$H66</f>
        <v>0</v>
      </c>
      <c r="AB66" s="41"/>
      <c r="AC66" s="40">
        <f t="shared" ref="AC66:AC88" si="197">AB66*$I66</f>
        <v>0</v>
      </c>
      <c r="AD66" s="41"/>
      <c r="AE66" s="40">
        <f t="shared" ref="AE66:AE88" si="198">AD66*$I66</f>
        <v>0</v>
      </c>
      <c r="AF66" s="56">
        <v>60</v>
      </c>
      <c r="AG66" s="40">
        <f t="shared" ref="AG66:AG88" si="199">AF66*$I66</f>
        <v>13632797.808</v>
      </c>
      <c r="AH66" s="56">
        <v>126</v>
      </c>
      <c r="AI66" s="40">
        <f t="shared" ref="AI66:AI88" si="200">AH66*$I66</f>
        <v>28628875.3968</v>
      </c>
      <c r="AJ66" s="41"/>
      <c r="AK66" s="40">
        <f>H66*AJ66</f>
        <v>0</v>
      </c>
      <c r="AL66" s="40">
        <f t="shared" ref="AL66:AL89" si="201">J66+L66+N66+P66+R66+T66+V66+X66+Z66+AB66+AD66+AF66+AH66+AJ66</f>
        <v>441</v>
      </c>
      <c r="AM66" s="42">
        <f t="shared" ref="AM66:AM89" si="202">K66+M66+O66+Q66+S66+U66+W66+Y66+AA66+AC66+AE66+AG66+AI66</f>
        <v>93453102.724800006</v>
      </c>
    </row>
    <row r="67" spans="1:39" s="2" customFormat="1" ht="30" x14ac:dyDescent="0.25">
      <c r="A67" s="34">
        <v>0.46</v>
      </c>
      <c r="B67" s="119"/>
      <c r="C67" s="35" t="s">
        <v>88</v>
      </c>
      <c r="D67" s="36">
        <v>1.4</v>
      </c>
      <c r="E67" s="36">
        <v>1.68</v>
      </c>
      <c r="F67" s="37">
        <v>195618</v>
      </c>
      <c r="G67" s="34">
        <v>0.5</v>
      </c>
      <c r="H67" s="38">
        <f>$F67*($D67*$G67+(1-$G67))</f>
        <v>234741.6</v>
      </c>
      <c r="I67" s="38">
        <f t="shared" si="187"/>
        <v>262128.11999999997</v>
      </c>
      <c r="J67" s="39">
        <v>75</v>
      </c>
      <c r="K67" s="40">
        <f t="shared" si="188"/>
        <v>17605620</v>
      </c>
      <c r="L67" s="41">
        <v>50</v>
      </c>
      <c r="M67" s="40">
        <f t="shared" si="189"/>
        <v>11737080</v>
      </c>
      <c r="N67" s="41"/>
      <c r="O67" s="40">
        <f t="shared" si="190"/>
        <v>0</v>
      </c>
      <c r="P67" s="41"/>
      <c r="Q67" s="40">
        <f t="shared" si="191"/>
        <v>0</v>
      </c>
      <c r="R67" s="41"/>
      <c r="S67" s="40">
        <f t="shared" si="192"/>
        <v>0</v>
      </c>
      <c r="T67" s="41"/>
      <c r="U67" s="40">
        <f t="shared" si="193"/>
        <v>0</v>
      </c>
      <c r="V67" s="41"/>
      <c r="W67" s="40">
        <f t="shared" si="194"/>
        <v>0</v>
      </c>
      <c r="X67" s="41">
        <v>3</v>
      </c>
      <c r="Y67" s="40">
        <f t="shared" si="195"/>
        <v>704224.8</v>
      </c>
      <c r="Z67" s="41"/>
      <c r="AA67" s="40">
        <f t="shared" si="196"/>
        <v>0</v>
      </c>
      <c r="AB67" s="41"/>
      <c r="AC67" s="40">
        <f t="shared" si="197"/>
        <v>0</v>
      </c>
      <c r="AD67" s="41"/>
      <c r="AE67" s="40">
        <f t="shared" si="198"/>
        <v>0</v>
      </c>
      <c r="AF67" s="56">
        <v>60</v>
      </c>
      <c r="AG67" s="40">
        <f t="shared" si="199"/>
        <v>15727687.199999997</v>
      </c>
      <c r="AH67" s="56">
        <v>77</v>
      </c>
      <c r="AI67" s="40">
        <f t="shared" si="200"/>
        <v>20183865.239999998</v>
      </c>
      <c r="AJ67" s="41"/>
      <c r="AK67" s="79">
        <f>($F67*($G67+(1-$G67)))*AJ67</f>
        <v>0</v>
      </c>
      <c r="AL67" s="40">
        <f t="shared" si="201"/>
        <v>265</v>
      </c>
      <c r="AM67" s="42">
        <f t="shared" si="202"/>
        <v>65958477.239999995</v>
      </c>
    </row>
    <row r="68" spans="1:39" s="2" customFormat="1" ht="30" x14ac:dyDescent="0.25">
      <c r="A68" s="34">
        <v>0.34</v>
      </c>
      <c r="B68" s="119"/>
      <c r="C68" s="35" t="s">
        <v>89</v>
      </c>
      <c r="D68" s="36">
        <v>1.4</v>
      </c>
      <c r="E68" s="36">
        <v>1.68</v>
      </c>
      <c r="F68" s="37">
        <v>240813</v>
      </c>
      <c r="G68" s="34">
        <v>0.37</v>
      </c>
      <c r="H68" s="38">
        <f t="shared" ref="H68:H89" si="203">F68*(D68*G68+(1-G68))</f>
        <v>276453.32400000002</v>
      </c>
      <c r="I68" s="38">
        <f t="shared" si="187"/>
        <v>301401.55079999997</v>
      </c>
      <c r="J68" s="39">
        <v>45</v>
      </c>
      <c r="K68" s="40">
        <f t="shared" si="188"/>
        <v>12440399.580000002</v>
      </c>
      <c r="L68" s="41">
        <v>10</v>
      </c>
      <c r="M68" s="40">
        <f t="shared" si="189"/>
        <v>2764533.24</v>
      </c>
      <c r="N68" s="41"/>
      <c r="O68" s="40">
        <f t="shared" si="190"/>
        <v>0</v>
      </c>
      <c r="P68" s="41"/>
      <c r="Q68" s="40">
        <f t="shared" si="191"/>
        <v>0</v>
      </c>
      <c r="R68" s="41"/>
      <c r="S68" s="40">
        <f t="shared" si="192"/>
        <v>0</v>
      </c>
      <c r="T68" s="41"/>
      <c r="U68" s="40">
        <f t="shared" si="193"/>
        <v>0</v>
      </c>
      <c r="V68" s="41"/>
      <c r="W68" s="40">
        <f t="shared" si="194"/>
        <v>0</v>
      </c>
      <c r="X68" s="41">
        <v>3</v>
      </c>
      <c r="Y68" s="40">
        <f t="shared" si="195"/>
        <v>829359.97200000007</v>
      </c>
      <c r="Z68" s="41"/>
      <c r="AA68" s="40">
        <f t="shared" si="196"/>
        <v>0</v>
      </c>
      <c r="AB68" s="41"/>
      <c r="AC68" s="40">
        <f t="shared" si="197"/>
        <v>0</v>
      </c>
      <c r="AD68" s="41"/>
      <c r="AE68" s="40">
        <f t="shared" si="198"/>
        <v>0</v>
      </c>
      <c r="AF68" s="56">
        <v>34</v>
      </c>
      <c r="AG68" s="40">
        <f t="shared" si="199"/>
        <v>10247652.7272</v>
      </c>
      <c r="AH68" s="56">
        <v>64</v>
      </c>
      <c r="AI68" s="40">
        <f t="shared" si="200"/>
        <v>19289699.251199998</v>
      </c>
      <c r="AJ68" s="41"/>
      <c r="AK68" s="79">
        <f>($F68*($G68+(1-$G68)))*AJ68</f>
        <v>0</v>
      </c>
      <c r="AL68" s="40">
        <f t="shared" si="201"/>
        <v>156</v>
      </c>
      <c r="AM68" s="42">
        <f t="shared" si="202"/>
        <v>45571644.770400003</v>
      </c>
    </row>
    <row r="69" spans="1:39" s="2" customFormat="1" x14ac:dyDescent="0.25">
      <c r="A69" s="34">
        <v>0.2</v>
      </c>
      <c r="B69" s="119"/>
      <c r="C69" s="35" t="s">
        <v>90</v>
      </c>
      <c r="D69" s="36">
        <v>1.4</v>
      </c>
      <c r="E69" s="36">
        <v>1.68</v>
      </c>
      <c r="F69" s="37">
        <v>129966</v>
      </c>
      <c r="G69" s="34">
        <v>0.16</v>
      </c>
      <c r="H69" s="38">
        <f t="shared" si="203"/>
        <v>138283.82399999999</v>
      </c>
      <c r="I69" s="38">
        <f t="shared" si="187"/>
        <v>144106.3008</v>
      </c>
      <c r="J69" s="39">
        <v>212</v>
      </c>
      <c r="K69" s="40">
        <f t="shared" si="188"/>
        <v>29316170.687999997</v>
      </c>
      <c r="L69" s="41">
        <v>82</v>
      </c>
      <c r="M69" s="40">
        <f t="shared" si="189"/>
        <v>11339273.568</v>
      </c>
      <c r="N69" s="41"/>
      <c r="O69" s="40">
        <f t="shared" si="190"/>
        <v>0</v>
      </c>
      <c r="P69" s="41"/>
      <c r="Q69" s="40">
        <f t="shared" si="191"/>
        <v>0</v>
      </c>
      <c r="R69" s="41"/>
      <c r="S69" s="40">
        <f t="shared" si="192"/>
        <v>0</v>
      </c>
      <c r="T69" s="41"/>
      <c r="U69" s="40">
        <f t="shared" si="193"/>
        <v>0</v>
      </c>
      <c r="V69" s="41"/>
      <c r="W69" s="40">
        <f t="shared" si="194"/>
        <v>0</v>
      </c>
      <c r="X69" s="41">
        <v>15</v>
      </c>
      <c r="Y69" s="40">
        <f t="shared" si="195"/>
        <v>2074257.3599999999</v>
      </c>
      <c r="Z69" s="41"/>
      <c r="AA69" s="40">
        <f t="shared" si="196"/>
        <v>0</v>
      </c>
      <c r="AB69" s="41"/>
      <c r="AC69" s="40">
        <f t="shared" si="197"/>
        <v>0</v>
      </c>
      <c r="AD69" s="41"/>
      <c r="AE69" s="40">
        <f t="shared" si="198"/>
        <v>0</v>
      </c>
      <c r="AF69" s="56">
        <v>13</v>
      </c>
      <c r="AG69" s="40">
        <f t="shared" si="199"/>
        <v>1873381.9103999999</v>
      </c>
      <c r="AH69" s="41"/>
      <c r="AI69" s="40">
        <f t="shared" si="200"/>
        <v>0</v>
      </c>
      <c r="AJ69" s="41"/>
      <c r="AK69" s="40">
        <f t="shared" ref="AK69:AK75" si="204">H69*AJ69</f>
        <v>0</v>
      </c>
      <c r="AL69" s="40">
        <f t="shared" si="201"/>
        <v>322</v>
      </c>
      <c r="AM69" s="42">
        <f t="shared" si="202"/>
        <v>44603083.5264</v>
      </c>
    </row>
    <row r="70" spans="1:39" s="2" customFormat="1" x14ac:dyDescent="0.25">
      <c r="A70" s="34">
        <v>0.17</v>
      </c>
      <c r="B70" s="119"/>
      <c r="C70" s="35" t="s">
        <v>91</v>
      </c>
      <c r="D70" s="36">
        <v>1.4</v>
      </c>
      <c r="E70" s="36">
        <v>1.68</v>
      </c>
      <c r="F70" s="69">
        <v>157783</v>
      </c>
      <c r="G70" s="34">
        <v>0.13</v>
      </c>
      <c r="H70" s="38">
        <f t="shared" si="203"/>
        <v>165987.71600000001</v>
      </c>
      <c r="I70" s="38">
        <f t="shared" si="187"/>
        <v>171731.0172</v>
      </c>
      <c r="J70" s="39">
        <v>155</v>
      </c>
      <c r="K70" s="40">
        <f t="shared" si="188"/>
        <v>25728095.980000004</v>
      </c>
      <c r="L70" s="41">
        <v>31</v>
      </c>
      <c r="M70" s="40">
        <f t="shared" si="189"/>
        <v>5145619.1960000005</v>
      </c>
      <c r="N70" s="41"/>
      <c r="O70" s="40">
        <f t="shared" si="190"/>
        <v>0</v>
      </c>
      <c r="P70" s="41"/>
      <c r="Q70" s="40">
        <f t="shared" si="191"/>
        <v>0</v>
      </c>
      <c r="R70" s="41"/>
      <c r="S70" s="40">
        <f t="shared" si="192"/>
        <v>0</v>
      </c>
      <c r="T70" s="41"/>
      <c r="U70" s="40">
        <f t="shared" si="193"/>
        <v>0</v>
      </c>
      <c r="V70" s="41"/>
      <c r="W70" s="40">
        <f t="shared" si="194"/>
        <v>0</v>
      </c>
      <c r="X70" s="41">
        <v>15</v>
      </c>
      <c r="Y70" s="40">
        <f t="shared" si="195"/>
        <v>2489815.7400000002</v>
      </c>
      <c r="Z70" s="41"/>
      <c r="AA70" s="40">
        <f t="shared" si="196"/>
        <v>0</v>
      </c>
      <c r="AB70" s="41"/>
      <c r="AC70" s="40">
        <f t="shared" si="197"/>
        <v>0</v>
      </c>
      <c r="AD70" s="41"/>
      <c r="AE70" s="40">
        <f t="shared" si="198"/>
        <v>0</v>
      </c>
      <c r="AF70" s="56">
        <v>21</v>
      </c>
      <c r="AG70" s="40">
        <f t="shared" si="199"/>
        <v>3606351.3612000002</v>
      </c>
      <c r="AH70" s="41"/>
      <c r="AI70" s="40">
        <f t="shared" si="200"/>
        <v>0</v>
      </c>
      <c r="AJ70" s="41"/>
      <c r="AK70" s="40">
        <f t="shared" si="204"/>
        <v>0</v>
      </c>
      <c r="AL70" s="40">
        <f t="shared" si="201"/>
        <v>222</v>
      </c>
      <c r="AM70" s="42">
        <f t="shared" si="202"/>
        <v>36969882.277200006</v>
      </c>
    </row>
    <row r="71" spans="1:39" s="2" customFormat="1" x14ac:dyDescent="0.25">
      <c r="A71" s="34">
        <v>0.14000000000000001</v>
      </c>
      <c r="B71" s="119"/>
      <c r="C71" s="35" t="s">
        <v>92</v>
      </c>
      <c r="D71" s="36">
        <v>1.4</v>
      </c>
      <c r="E71" s="36">
        <v>1.68</v>
      </c>
      <c r="F71" s="69">
        <v>199665</v>
      </c>
      <c r="G71" s="34">
        <v>0.11</v>
      </c>
      <c r="H71" s="38">
        <f t="shared" si="203"/>
        <v>208450.26</v>
      </c>
      <c r="I71" s="38">
        <f t="shared" si="187"/>
        <v>214599.94200000001</v>
      </c>
      <c r="J71" s="39">
        <v>67</v>
      </c>
      <c r="K71" s="40">
        <f t="shared" si="188"/>
        <v>13966167.42</v>
      </c>
      <c r="L71" s="41">
        <v>5</v>
      </c>
      <c r="M71" s="40">
        <f t="shared" si="189"/>
        <v>1042251.3</v>
      </c>
      <c r="N71" s="41"/>
      <c r="O71" s="40">
        <f t="shared" si="190"/>
        <v>0</v>
      </c>
      <c r="P71" s="41"/>
      <c r="Q71" s="40">
        <f t="shared" si="191"/>
        <v>0</v>
      </c>
      <c r="R71" s="41"/>
      <c r="S71" s="40">
        <f t="shared" si="192"/>
        <v>0</v>
      </c>
      <c r="T71" s="41"/>
      <c r="U71" s="40">
        <f t="shared" si="193"/>
        <v>0</v>
      </c>
      <c r="V71" s="41"/>
      <c r="W71" s="40">
        <f t="shared" si="194"/>
        <v>0</v>
      </c>
      <c r="X71" s="41">
        <v>10</v>
      </c>
      <c r="Y71" s="40">
        <f t="shared" si="195"/>
        <v>2084502.6</v>
      </c>
      <c r="Z71" s="41"/>
      <c r="AA71" s="40">
        <f t="shared" si="196"/>
        <v>0</v>
      </c>
      <c r="AB71" s="41"/>
      <c r="AC71" s="40">
        <f t="shared" si="197"/>
        <v>0</v>
      </c>
      <c r="AD71" s="41"/>
      <c r="AE71" s="40">
        <f t="shared" si="198"/>
        <v>0</v>
      </c>
      <c r="AF71" s="56">
        <v>2</v>
      </c>
      <c r="AG71" s="40">
        <f t="shared" si="199"/>
        <v>429199.88400000002</v>
      </c>
      <c r="AH71" s="41"/>
      <c r="AI71" s="40">
        <f t="shared" si="200"/>
        <v>0</v>
      </c>
      <c r="AJ71" s="41"/>
      <c r="AK71" s="40">
        <f t="shared" si="204"/>
        <v>0</v>
      </c>
      <c r="AL71" s="40">
        <f t="shared" si="201"/>
        <v>84</v>
      </c>
      <c r="AM71" s="42">
        <f t="shared" si="202"/>
        <v>17522121.204</v>
      </c>
    </row>
    <row r="72" spans="1:39" s="2" customFormat="1" x14ac:dyDescent="0.25">
      <c r="A72" s="34">
        <v>0.1</v>
      </c>
      <c r="B72" s="119"/>
      <c r="C72" s="35" t="s">
        <v>93</v>
      </c>
      <c r="D72" s="36">
        <v>1.4</v>
      </c>
      <c r="E72" s="36">
        <v>1.68</v>
      </c>
      <c r="F72" s="69">
        <v>258910</v>
      </c>
      <c r="G72" s="34">
        <v>0.09</v>
      </c>
      <c r="H72" s="38">
        <f t="shared" si="203"/>
        <v>268230.76</v>
      </c>
      <c r="I72" s="38">
        <f t="shared" si="187"/>
        <v>274755.29199999996</v>
      </c>
      <c r="J72" s="39">
        <v>25</v>
      </c>
      <c r="K72" s="40">
        <f t="shared" si="188"/>
        <v>6705769</v>
      </c>
      <c r="L72" s="41">
        <v>43</v>
      </c>
      <c r="M72" s="40">
        <f t="shared" si="189"/>
        <v>11533922.68</v>
      </c>
      <c r="N72" s="41"/>
      <c r="O72" s="40">
        <f t="shared" si="190"/>
        <v>0</v>
      </c>
      <c r="P72" s="41"/>
      <c r="Q72" s="40">
        <f t="shared" si="191"/>
        <v>0</v>
      </c>
      <c r="R72" s="41"/>
      <c r="S72" s="40">
        <f t="shared" si="192"/>
        <v>0</v>
      </c>
      <c r="T72" s="41"/>
      <c r="U72" s="40">
        <f t="shared" si="193"/>
        <v>0</v>
      </c>
      <c r="V72" s="41"/>
      <c r="W72" s="40">
        <f t="shared" si="194"/>
        <v>0</v>
      </c>
      <c r="X72" s="41"/>
      <c r="Y72" s="40">
        <f t="shared" si="195"/>
        <v>0</v>
      </c>
      <c r="Z72" s="41"/>
      <c r="AA72" s="40">
        <f t="shared" si="196"/>
        <v>0</v>
      </c>
      <c r="AB72" s="41"/>
      <c r="AC72" s="40">
        <f t="shared" si="197"/>
        <v>0</v>
      </c>
      <c r="AD72" s="41"/>
      <c r="AE72" s="40">
        <f t="shared" si="198"/>
        <v>0</v>
      </c>
      <c r="AF72" s="41">
        <v>7</v>
      </c>
      <c r="AG72" s="40">
        <f t="shared" si="199"/>
        <v>1923287.0439999998</v>
      </c>
      <c r="AH72" s="41"/>
      <c r="AI72" s="40">
        <f t="shared" si="200"/>
        <v>0</v>
      </c>
      <c r="AJ72" s="41"/>
      <c r="AK72" s="40">
        <f t="shared" si="204"/>
        <v>0</v>
      </c>
      <c r="AL72" s="40">
        <f t="shared" si="201"/>
        <v>75</v>
      </c>
      <c r="AM72" s="42">
        <f t="shared" si="202"/>
        <v>20162978.723999999</v>
      </c>
    </row>
    <row r="73" spans="1:39" s="2" customFormat="1" x14ac:dyDescent="0.25">
      <c r="A73" s="34">
        <v>0.1</v>
      </c>
      <c r="B73" s="119"/>
      <c r="C73" s="35" t="s">
        <v>94</v>
      </c>
      <c r="D73" s="36">
        <v>1.4</v>
      </c>
      <c r="E73" s="36">
        <v>1.68</v>
      </c>
      <c r="F73" s="69">
        <v>286819</v>
      </c>
      <c r="G73" s="34">
        <v>0.08</v>
      </c>
      <c r="H73" s="38">
        <f t="shared" si="203"/>
        <v>295997.20799999998</v>
      </c>
      <c r="I73" s="38">
        <f t="shared" si="187"/>
        <v>302421.95360000001</v>
      </c>
      <c r="J73" s="39">
        <v>15</v>
      </c>
      <c r="K73" s="40">
        <f t="shared" si="188"/>
        <v>4439958.12</v>
      </c>
      <c r="L73" s="41">
        <v>12</v>
      </c>
      <c r="M73" s="40">
        <f t="shared" si="189"/>
        <v>3551966.4959999998</v>
      </c>
      <c r="N73" s="41"/>
      <c r="O73" s="40">
        <f t="shared" si="190"/>
        <v>0</v>
      </c>
      <c r="P73" s="41"/>
      <c r="Q73" s="40">
        <f t="shared" si="191"/>
        <v>0</v>
      </c>
      <c r="R73" s="41"/>
      <c r="S73" s="40">
        <f t="shared" si="192"/>
        <v>0</v>
      </c>
      <c r="T73" s="41"/>
      <c r="U73" s="40">
        <f t="shared" si="193"/>
        <v>0</v>
      </c>
      <c r="V73" s="41"/>
      <c r="W73" s="40">
        <f t="shared" si="194"/>
        <v>0</v>
      </c>
      <c r="X73" s="41"/>
      <c r="Y73" s="40">
        <f t="shared" si="195"/>
        <v>0</v>
      </c>
      <c r="Z73" s="41"/>
      <c r="AA73" s="40">
        <f t="shared" si="196"/>
        <v>0</v>
      </c>
      <c r="AB73" s="41"/>
      <c r="AC73" s="40">
        <f t="shared" si="197"/>
        <v>0</v>
      </c>
      <c r="AD73" s="41"/>
      <c r="AE73" s="40">
        <f t="shared" si="198"/>
        <v>0</v>
      </c>
      <c r="AF73" s="41">
        <v>7</v>
      </c>
      <c r="AG73" s="40">
        <f t="shared" si="199"/>
        <v>2116953.6751999999</v>
      </c>
      <c r="AH73" s="41"/>
      <c r="AI73" s="40">
        <f t="shared" si="200"/>
        <v>0</v>
      </c>
      <c r="AJ73" s="41"/>
      <c r="AK73" s="40">
        <f t="shared" si="204"/>
        <v>0</v>
      </c>
      <c r="AL73" s="40">
        <f t="shared" si="201"/>
        <v>34</v>
      </c>
      <c r="AM73" s="42">
        <f t="shared" si="202"/>
        <v>10108878.291200001</v>
      </c>
    </row>
    <row r="74" spans="1:39" s="2" customFormat="1" x14ac:dyDescent="0.25">
      <c r="A74" s="34">
        <v>0.09</v>
      </c>
      <c r="B74" s="119"/>
      <c r="C74" s="35" t="s">
        <v>95</v>
      </c>
      <c r="D74" s="36">
        <v>1.4</v>
      </c>
      <c r="E74" s="36">
        <v>1.68</v>
      </c>
      <c r="F74" s="69">
        <v>328828</v>
      </c>
      <c r="G74" s="34">
        <v>7.0000000000000007E-2</v>
      </c>
      <c r="H74" s="38">
        <f t="shared" si="203"/>
        <v>338035.18400000001</v>
      </c>
      <c r="I74" s="38">
        <f t="shared" si="187"/>
        <v>344480.21279999998</v>
      </c>
      <c r="J74" s="39">
        <v>10</v>
      </c>
      <c r="K74" s="40">
        <f t="shared" si="188"/>
        <v>3380351.84</v>
      </c>
      <c r="L74" s="41">
        <v>5</v>
      </c>
      <c r="M74" s="40">
        <f t="shared" si="189"/>
        <v>1690175.92</v>
      </c>
      <c r="N74" s="41"/>
      <c r="O74" s="40">
        <f t="shared" si="190"/>
        <v>0</v>
      </c>
      <c r="P74" s="41"/>
      <c r="Q74" s="40">
        <f t="shared" si="191"/>
        <v>0</v>
      </c>
      <c r="R74" s="41"/>
      <c r="S74" s="40">
        <f t="shared" si="192"/>
        <v>0</v>
      </c>
      <c r="T74" s="41"/>
      <c r="U74" s="40">
        <f t="shared" si="193"/>
        <v>0</v>
      </c>
      <c r="V74" s="41"/>
      <c r="W74" s="40">
        <f t="shared" si="194"/>
        <v>0</v>
      </c>
      <c r="X74" s="41"/>
      <c r="Y74" s="40">
        <f t="shared" si="195"/>
        <v>0</v>
      </c>
      <c r="Z74" s="41"/>
      <c r="AA74" s="40">
        <f t="shared" si="196"/>
        <v>0</v>
      </c>
      <c r="AB74" s="41"/>
      <c r="AC74" s="40">
        <f t="shared" si="197"/>
        <v>0</v>
      </c>
      <c r="AD74" s="41"/>
      <c r="AE74" s="40">
        <f t="shared" si="198"/>
        <v>0</v>
      </c>
      <c r="AF74" s="41">
        <v>1</v>
      </c>
      <c r="AG74" s="40">
        <f t="shared" si="199"/>
        <v>344480.21279999998</v>
      </c>
      <c r="AH74" s="41"/>
      <c r="AI74" s="40">
        <f t="shared" si="200"/>
        <v>0</v>
      </c>
      <c r="AJ74" s="41"/>
      <c r="AK74" s="40">
        <f t="shared" si="204"/>
        <v>0</v>
      </c>
      <c r="AL74" s="40">
        <f t="shared" si="201"/>
        <v>16</v>
      </c>
      <c r="AM74" s="42">
        <f t="shared" si="202"/>
        <v>5415007.9727999996</v>
      </c>
    </row>
    <row r="75" spans="1:39" s="2" customFormat="1" ht="45" x14ac:dyDescent="0.25">
      <c r="A75" s="34">
        <v>0.17</v>
      </c>
      <c r="B75" s="119"/>
      <c r="C75" s="35" t="s">
        <v>96</v>
      </c>
      <c r="D75" s="36">
        <v>1.4</v>
      </c>
      <c r="E75" s="36">
        <v>1.68</v>
      </c>
      <c r="F75" s="37">
        <v>181744</v>
      </c>
      <c r="G75" s="34">
        <v>0.2</v>
      </c>
      <c r="H75" s="38">
        <f t="shared" si="203"/>
        <v>196283.52000000002</v>
      </c>
      <c r="I75" s="38">
        <f t="shared" si="187"/>
        <v>206461.18400000001</v>
      </c>
      <c r="J75" s="39">
        <v>60</v>
      </c>
      <c r="K75" s="40">
        <f t="shared" si="188"/>
        <v>11777011.200000001</v>
      </c>
      <c r="L75" s="41"/>
      <c r="M75" s="40">
        <f t="shared" si="189"/>
        <v>0</v>
      </c>
      <c r="N75" s="41"/>
      <c r="O75" s="40">
        <f t="shared" si="190"/>
        <v>0</v>
      </c>
      <c r="P75" s="41"/>
      <c r="Q75" s="40">
        <f t="shared" si="191"/>
        <v>0</v>
      </c>
      <c r="R75" s="41"/>
      <c r="S75" s="40">
        <f t="shared" si="192"/>
        <v>0</v>
      </c>
      <c r="T75" s="41"/>
      <c r="U75" s="40">
        <f t="shared" si="193"/>
        <v>0</v>
      </c>
      <c r="V75" s="41"/>
      <c r="W75" s="40">
        <f t="shared" si="194"/>
        <v>0</v>
      </c>
      <c r="X75" s="41"/>
      <c r="Y75" s="40">
        <f t="shared" si="195"/>
        <v>0</v>
      </c>
      <c r="Z75" s="41"/>
      <c r="AA75" s="40">
        <f t="shared" si="196"/>
        <v>0</v>
      </c>
      <c r="AB75" s="41"/>
      <c r="AC75" s="40">
        <f t="shared" si="197"/>
        <v>0</v>
      </c>
      <c r="AD75" s="41"/>
      <c r="AE75" s="40">
        <f t="shared" si="198"/>
        <v>0</v>
      </c>
      <c r="AF75" s="41">
        <v>2</v>
      </c>
      <c r="AG75" s="40">
        <f t="shared" si="199"/>
        <v>412922.36800000002</v>
      </c>
      <c r="AH75" s="41"/>
      <c r="AI75" s="40">
        <f t="shared" si="200"/>
        <v>0</v>
      </c>
      <c r="AJ75" s="41"/>
      <c r="AK75" s="40">
        <f t="shared" si="204"/>
        <v>0</v>
      </c>
      <c r="AL75" s="40">
        <f t="shared" si="201"/>
        <v>62</v>
      </c>
      <c r="AM75" s="42">
        <f t="shared" si="202"/>
        <v>12189933.568000002</v>
      </c>
    </row>
    <row r="76" spans="1:39" s="2" customFormat="1" ht="45" x14ac:dyDescent="0.25">
      <c r="A76" s="34">
        <v>0.15</v>
      </c>
      <c r="B76" s="119"/>
      <c r="C76" s="35" t="s">
        <v>97</v>
      </c>
      <c r="D76" s="36">
        <v>1.4</v>
      </c>
      <c r="E76" s="36">
        <v>1.68</v>
      </c>
      <c r="F76" s="37">
        <v>337864</v>
      </c>
      <c r="G76" s="34">
        <v>0.17</v>
      </c>
      <c r="H76" s="38">
        <f t="shared" si="203"/>
        <v>360838.75200000004</v>
      </c>
      <c r="I76" s="38">
        <f t="shared" si="187"/>
        <v>376921.0784</v>
      </c>
      <c r="J76" s="39"/>
      <c r="K76" s="40">
        <f t="shared" si="188"/>
        <v>0</v>
      </c>
      <c r="L76" s="41"/>
      <c r="M76" s="40">
        <f t="shared" si="189"/>
        <v>0</v>
      </c>
      <c r="N76" s="41"/>
      <c r="O76" s="40">
        <f t="shared" si="190"/>
        <v>0</v>
      </c>
      <c r="P76" s="41"/>
      <c r="Q76" s="40">
        <f t="shared" si="191"/>
        <v>0</v>
      </c>
      <c r="R76" s="41"/>
      <c r="S76" s="40">
        <f t="shared" si="192"/>
        <v>0</v>
      </c>
      <c r="T76" s="41"/>
      <c r="U76" s="40">
        <f t="shared" si="193"/>
        <v>0</v>
      </c>
      <c r="V76" s="41"/>
      <c r="W76" s="40">
        <f t="shared" si="194"/>
        <v>0</v>
      </c>
      <c r="X76" s="41"/>
      <c r="Y76" s="40">
        <f t="shared" si="195"/>
        <v>0</v>
      </c>
      <c r="Z76" s="41"/>
      <c r="AA76" s="40">
        <f t="shared" si="196"/>
        <v>0</v>
      </c>
      <c r="AB76" s="41"/>
      <c r="AC76" s="40">
        <f t="shared" si="197"/>
        <v>0</v>
      </c>
      <c r="AD76" s="41"/>
      <c r="AE76" s="40">
        <f t="shared" si="198"/>
        <v>0</v>
      </c>
      <c r="AF76" s="41"/>
      <c r="AG76" s="40">
        <f t="shared" si="199"/>
        <v>0</v>
      </c>
      <c r="AH76" s="41"/>
      <c r="AI76" s="40">
        <f t="shared" si="200"/>
        <v>0</v>
      </c>
      <c r="AJ76" s="41"/>
      <c r="AK76" s="79">
        <f>($F76*($G76+(1-$G76)))*AJ76</f>
        <v>0</v>
      </c>
      <c r="AL76" s="40">
        <f t="shared" si="201"/>
        <v>0</v>
      </c>
      <c r="AM76" s="42">
        <f t="shared" si="202"/>
        <v>0</v>
      </c>
    </row>
    <row r="77" spans="1:39" s="2" customFormat="1" ht="45" x14ac:dyDescent="0.25">
      <c r="A77" s="34">
        <v>0.38</v>
      </c>
      <c r="B77" s="119"/>
      <c r="C77" s="35" t="s">
        <v>98</v>
      </c>
      <c r="D77" s="36">
        <v>1.4</v>
      </c>
      <c r="E77" s="36">
        <v>1.68</v>
      </c>
      <c r="F77" s="37">
        <v>277761</v>
      </c>
      <c r="G77" s="34">
        <v>0.41</v>
      </c>
      <c r="H77" s="38">
        <f t="shared" si="203"/>
        <v>323313.80400000006</v>
      </c>
      <c r="I77" s="38">
        <f t="shared" si="187"/>
        <v>355200.76679999998</v>
      </c>
      <c r="J77" s="56">
        <v>270</v>
      </c>
      <c r="K77" s="40">
        <f t="shared" si="188"/>
        <v>87294727.080000013</v>
      </c>
      <c r="L77" s="41"/>
      <c r="M77" s="40">
        <f t="shared" si="189"/>
        <v>0</v>
      </c>
      <c r="N77" s="41"/>
      <c r="O77" s="40">
        <f t="shared" si="190"/>
        <v>0</v>
      </c>
      <c r="P77" s="41"/>
      <c r="Q77" s="40">
        <f t="shared" si="191"/>
        <v>0</v>
      </c>
      <c r="R77" s="41"/>
      <c r="S77" s="40">
        <f t="shared" si="192"/>
        <v>0</v>
      </c>
      <c r="T77" s="41"/>
      <c r="U77" s="40">
        <f t="shared" si="193"/>
        <v>0</v>
      </c>
      <c r="V77" s="41"/>
      <c r="W77" s="40">
        <f t="shared" si="194"/>
        <v>0</v>
      </c>
      <c r="X77" s="41"/>
      <c r="Y77" s="40">
        <f t="shared" si="195"/>
        <v>0</v>
      </c>
      <c r="Z77" s="41"/>
      <c r="AA77" s="40">
        <f t="shared" si="196"/>
        <v>0</v>
      </c>
      <c r="AB77" s="41"/>
      <c r="AC77" s="40">
        <f t="shared" si="197"/>
        <v>0</v>
      </c>
      <c r="AD77" s="41"/>
      <c r="AE77" s="40">
        <f t="shared" si="198"/>
        <v>0</v>
      </c>
      <c r="AF77" s="41">
        <v>8</v>
      </c>
      <c r="AG77" s="40">
        <f t="shared" si="199"/>
        <v>2841606.1343999999</v>
      </c>
      <c r="AH77" s="56">
        <v>90</v>
      </c>
      <c r="AI77" s="40">
        <f t="shared" si="200"/>
        <v>31968069.011999998</v>
      </c>
      <c r="AJ77" s="41"/>
      <c r="AK77" s="40">
        <f>H77*AJ77</f>
        <v>0</v>
      </c>
      <c r="AL77" s="40">
        <f t="shared" si="201"/>
        <v>368</v>
      </c>
      <c r="AM77" s="42">
        <f t="shared" si="202"/>
        <v>122104402.2264</v>
      </c>
    </row>
    <row r="78" spans="1:39" s="2" customFormat="1" ht="60" x14ac:dyDescent="0.25">
      <c r="A78" s="34">
        <v>0.17</v>
      </c>
      <c r="B78" s="119"/>
      <c r="C78" s="35" t="s">
        <v>99</v>
      </c>
      <c r="D78" s="36">
        <v>1.4</v>
      </c>
      <c r="E78" s="36">
        <v>1.68</v>
      </c>
      <c r="F78" s="37">
        <v>862083</v>
      </c>
      <c r="G78" s="34">
        <v>0.19</v>
      </c>
      <c r="H78" s="38">
        <f t="shared" si="203"/>
        <v>927601.30800000008</v>
      </c>
      <c r="I78" s="38">
        <f t="shared" si="187"/>
        <v>973464.12359999993</v>
      </c>
      <c r="J78" s="56">
        <v>20</v>
      </c>
      <c r="K78" s="40">
        <f t="shared" si="188"/>
        <v>18552026.16</v>
      </c>
      <c r="L78" s="41">
        <v>43</v>
      </c>
      <c r="M78" s="40">
        <f t="shared" si="189"/>
        <v>39886856.244000003</v>
      </c>
      <c r="N78" s="41"/>
      <c r="O78" s="40">
        <f t="shared" si="190"/>
        <v>0</v>
      </c>
      <c r="P78" s="41"/>
      <c r="Q78" s="40">
        <f t="shared" si="191"/>
        <v>0</v>
      </c>
      <c r="R78" s="41"/>
      <c r="S78" s="40">
        <f t="shared" si="192"/>
        <v>0</v>
      </c>
      <c r="T78" s="41"/>
      <c r="U78" s="40">
        <f t="shared" si="193"/>
        <v>0</v>
      </c>
      <c r="V78" s="41"/>
      <c r="W78" s="40">
        <f t="shared" si="194"/>
        <v>0</v>
      </c>
      <c r="X78" s="41"/>
      <c r="Y78" s="40">
        <f t="shared" si="195"/>
        <v>0</v>
      </c>
      <c r="Z78" s="41"/>
      <c r="AA78" s="40">
        <f t="shared" si="196"/>
        <v>0</v>
      </c>
      <c r="AB78" s="41"/>
      <c r="AC78" s="40">
        <f t="shared" si="197"/>
        <v>0</v>
      </c>
      <c r="AD78" s="41"/>
      <c r="AE78" s="40">
        <f t="shared" si="198"/>
        <v>0</v>
      </c>
      <c r="AF78" s="41">
        <v>1</v>
      </c>
      <c r="AG78" s="40">
        <f t="shared" si="199"/>
        <v>973464.12359999993</v>
      </c>
      <c r="AH78" s="56">
        <v>1</v>
      </c>
      <c r="AI78" s="40">
        <f t="shared" si="200"/>
        <v>973464.12359999993</v>
      </c>
      <c r="AJ78" s="41"/>
      <c r="AK78" s="40">
        <f>H78*AJ78</f>
        <v>0</v>
      </c>
      <c r="AL78" s="40">
        <f t="shared" si="201"/>
        <v>65</v>
      </c>
      <c r="AM78" s="42">
        <f t="shared" si="202"/>
        <v>60385810.651199996</v>
      </c>
    </row>
    <row r="79" spans="1:39" s="2" customFormat="1" ht="21" customHeight="1" x14ac:dyDescent="0.25">
      <c r="A79" s="34">
        <v>0.52</v>
      </c>
      <c r="B79" s="119"/>
      <c r="C79" s="35" t="s">
        <v>100</v>
      </c>
      <c r="D79" s="36">
        <v>1.4</v>
      </c>
      <c r="E79" s="36">
        <v>1.68</v>
      </c>
      <c r="F79" s="37">
        <v>489587</v>
      </c>
      <c r="G79" s="34">
        <v>0.56000000000000005</v>
      </c>
      <c r="H79" s="38">
        <f t="shared" si="203"/>
        <v>599254.48800000001</v>
      </c>
      <c r="I79" s="38">
        <f t="shared" si="187"/>
        <v>676021.72959999996</v>
      </c>
      <c r="J79" s="39"/>
      <c r="K79" s="40">
        <f t="shared" si="188"/>
        <v>0</v>
      </c>
      <c r="L79" s="41"/>
      <c r="M79" s="40">
        <f t="shared" si="189"/>
        <v>0</v>
      </c>
      <c r="N79" s="41"/>
      <c r="O79" s="40">
        <f t="shared" si="190"/>
        <v>0</v>
      </c>
      <c r="P79" s="41"/>
      <c r="Q79" s="40">
        <f t="shared" si="191"/>
        <v>0</v>
      </c>
      <c r="R79" s="41"/>
      <c r="S79" s="40">
        <f t="shared" si="192"/>
        <v>0</v>
      </c>
      <c r="T79" s="41"/>
      <c r="U79" s="40">
        <f t="shared" si="193"/>
        <v>0</v>
      </c>
      <c r="V79" s="41"/>
      <c r="W79" s="40">
        <f t="shared" si="194"/>
        <v>0</v>
      </c>
      <c r="X79" s="41"/>
      <c r="Y79" s="40">
        <f t="shared" si="195"/>
        <v>0</v>
      </c>
      <c r="Z79" s="41"/>
      <c r="AA79" s="40">
        <f t="shared" si="196"/>
        <v>0</v>
      </c>
      <c r="AB79" s="41"/>
      <c r="AC79" s="40">
        <f t="shared" si="197"/>
        <v>0</v>
      </c>
      <c r="AD79" s="41"/>
      <c r="AE79" s="40">
        <f t="shared" si="198"/>
        <v>0</v>
      </c>
      <c r="AF79" s="41"/>
      <c r="AG79" s="40">
        <f t="shared" si="199"/>
        <v>0</v>
      </c>
      <c r="AH79" s="41"/>
      <c r="AI79" s="40">
        <f t="shared" si="200"/>
        <v>0</v>
      </c>
      <c r="AJ79" s="41"/>
      <c r="AK79" s="40">
        <f>H79*AJ79</f>
        <v>0</v>
      </c>
      <c r="AL79" s="40">
        <f t="shared" si="201"/>
        <v>0</v>
      </c>
      <c r="AM79" s="42">
        <f t="shared" si="202"/>
        <v>0</v>
      </c>
    </row>
    <row r="80" spans="1:39" s="2" customFormat="1" ht="142.5" customHeight="1" x14ac:dyDescent="0.25">
      <c r="A80" s="34"/>
      <c r="B80" s="119"/>
      <c r="C80" s="35" t="s">
        <v>101</v>
      </c>
      <c r="D80" s="36">
        <v>1.4</v>
      </c>
      <c r="E80" s="36">
        <v>1.68</v>
      </c>
      <c r="F80" s="37">
        <v>417165</v>
      </c>
      <c r="G80" s="34">
        <v>0.21</v>
      </c>
      <c r="H80" s="38">
        <f t="shared" si="203"/>
        <v>452206.86000000004</v>
      </c>
      <c r="I80" s="38">
        <f t="shared" si="187"/>
        <v>476736.16200000001</v>
      </c>
      <c r="J80" s="56">
        <v>20</v>
      </c>
      <c r="K80" s="40">
        <f t="shared" si="188"/>
        <v>9044137.2000000011</v>
      </c>
      <c r="L80" s="41"/>
      <c r="M80" s="40">
        <f t="shared" si="189"/>
        <v>0</v>
      </c>
      <c r="N80" s="41"/>
      <c r="O80" s="40">
        <f t="shared" si="190"/>
        <v>0</v>
      </c>
      <c r="P80" s="41"/>
      <c r="Q80" s="40">
        <f t="shared" si="191"/>
        <v>0</v>
      </c>
      <c r="R80" s="41"/>
      <c r="S80" s="40">
        <f t="shared" si="192"/>
        <v>0</v>
      </c>
      <c r="T80" s="41"/>
      <c r="U80" s="40">
        <f t="shared" si="193"/>
        <v>0</v>
      </c>
      <c r="V80" s="41"/>
      <c r="W80" s="40">
        <f t="shared" si="194"/>
        <v>0</v>
      </c>
      <c r="X80" s="41"/>
      <c r="Y80" s="40">
        <f t="shared" si="195"/>
        <v>0</v>
      </c>
      <c r="Z80" s="41"/>
      <c r="AA80" s="40">
        <f t="shared" si="196"/>
        <v>0</v>
      </c>
      <c r="AB80" s="41"/>
      <c r="AC80" s="40">
        <f t="shared" si="197"/>
        <v>0</v>
      </c>
      <c r="AD80" s="41"/>
      <c r="AE80" s="40">
        <f t="shared" si="198"/>
        <v>0</v>
      </c>
      <c r="AF80" s="41">
        <v>1</v>
      </c>
      <c r="AG80" s="40">
        <f t="shared" si="199"/>
        <v>476736.16200000001</v>
      </c>
      <c r="AH80" s="41"/>
      <c r="AI80" s="40">
        <f t="shared" si="200"/>
        <v>0</v>
      </c>
      <c r="AJ80" s="41"/>
      <c r="AK80" s="40">
        <f>H80*AJ80</f>
        <v>0</v>
      </c>
      <c r="AL80" s="40">
        <f t="shared" si="201"/>
        <v>21</v>
      </c>
      <c r="AM80" s="42">
        <f t="shared" si="202"/>
        <v>9520873.3620000016</v>
      </c>
    </row>
    <row r="81" spans="1:39" s="2" customFormat="1" x14ac:dyDescent="0.25">
      <c r="A81" s="34"/>
      <c r="B81" s="119"/>
      <c r="C81" s="35" t="s">
        <v>102</v>
      </c>
      <c r="D81" s="36">
        <v>1.4</v>
      </c>
      <c r="E81" s="36">
        <v>1.68</v>
      </c>
      <c r="F81" s="37">
        <v>778020</v>
      </c>
      <c r="G81" s="34">
        <v>0.13</v>
      </c>
      <c r="H81" s="38">
        <f>F81*(D81*G81+(1-G81))</f>
        <v>818477.04</v>
      </c>
      <c r="I81" s="38">
        <f t="shared" si="187"/>
        <v>846796.96799999999</v>
      </c>
      <c r="J81" s="43"/>
      <c r="K81" s="40">
        <f t="shared" si="188"/>
        <v>0</v>
      </c>
      <c r="L81" s="41"/>
      <c r="M81" s="40">
        <f t="shared" si="189"/>
        <v>0</v>
      </c>
      <c r="N81" s="41"/>
      <c r="O81" s="40">
        <f t="shared" si="190"/>
        <v>0</v>
      </c>
      <c r="P81" s="41"/>
      <c r="Q81" s="40">
        <f t="shared" si="191"/>
        <v>0</v>
      </c>
      <c r="R81" s="41"/>
      <c r="S81" s="40">
        <f t="shared" si="192"/>
        <v>0</v>
      </c>
      <c r="T81" s="41"/>
      <c r="U81" s="40">
        <f t="shared" si="193"/>
        <v>0</v>
      </c>
      <c r="V81" s="41"/>
      <c r="W81" s="40">
        <f t="shared" si="194"/>
        <v>0</v>
      </c>
      <c r="X81" s="41"/>
      <c r="Y81" s="40">
        <f t="shared" si="195"/>
        <v>0</v>
      </c>
      <c r="Z81" s="41"/>
      <c r="AA81" s="40">
        <f t="shared" si="196"/>
        <v>0</v>
      </c>
      <c r="AB81" s="41"/>
      <c r="AC81" s="40">
        <f t="shared" si="197"/>
        <v>0</v>
      </c>
      <c r="AD81" s="41"/>
      <c r="AE81" s="40">
        <f t="shared" si="198"/>
        <v>0</v>
      </c>
      <c r="AF81" s="41"/>
      <c r="AG81" s="40">
        <f t="shared" si="199"/>
        <v>0</v>
      </c>
      <c r="AH81" s="41"/>
      <c r="AI81" s="40">
        <f t="shared" si="200"/>
        <v>0</v>
      </c>
      <c r="AJ81" s="41"/>
      <c r="AK81" s="40">
        <f>H81*AJ81</f>
        <v>0</v>
      </c>
      <c r="AL81" s="40">
        <f t="shared" si="201"/>
        <v>0</v>
      </c>
      <c r="AM81" s="42">
        <f t="shared" si="202"/>
        <v>0</v>
      </c>
    </row>
    <row r="82" spans="1:39" s="2" customFormat="1" x14ac:dyDescent="0.25">
      <c r="A82" s="34"/>
      <c r="B82" s="119"/>
      <c r="C82" s="35" t="s">
        <v>103</v>
      </c>
      <c r="D82" s="36">
        <v>1.4</v>
      </c>
      <c r="E82" s="36">
        <v>1.68</v>
      </c>
      <c r="F82" s="37">
        <v>892719</v>
      </c>
      <c r="G82" s="34">
        <v>0.17</v>
      </c>
      <c r="H82" s="38">
        <f t="shared" si="203"/>
        <v>953423.89200000011</v>
      </c>
      <c r="I82" s="38">
        <f t="shared" si="187"/>
        <v>995917.31639999989</v>
      </c>
      <c r="J82" s="43"/>
      <c r="K82" s="40">
        <f t="shared" si="188"/>
        <v>0</v>
      </c>
      <c r="L82" s="41"/>
      <c r="M82" s="40">
        <f t="shared" si="189"/>
        <v>0</v>
      </c>
      <c r="N82" s="41"/>
      <c r="O82" s="40">
        <f t="shared" si="190"/>
        <v>0</v>
      </c>
      <c r="P82" s="41"/>
      <c r="Q82" s="40">
        <f t="shared" si="191"/>
        <v>0</v>
      </c>
      <c r="R82" s="41"/>
      <c r="S82" s="40">
        <f t="shared" si="192"/>
        <v>0</v>
      </c>
      <c r="T82" s="41"/>
      <c r="U82" s="40">
        <f t="shared" si="193"/>
        <v>0</v>
      </c>
      <c r="V82" s="41"/>
      <c r="W82" s="40">
        <f t="shared" si="194"/>
        <v>0</v>
      </c>
      <c r="X82" s="41"/>
      <c r="Y82" s="40">
        <f t="shared" si="195"/>
        <v>0</v>
      </c>
      <c r="Z82" s="41"/>
      <c r="AA82" s="40">
        <f t="shared" si="196"/>
        <v>0</v>
      </c>
      <c r="AB82" s="41"/>
      <c r="AC82" s="40">
        <f t="shared" si="197"/>
        <v>0</v>
      </c>
      <c r="AD82" s="41"/>
      <c r="AE82" s="40">
        <f t="shared" si="198"/>
        <v>0</v>
      </c>
      <c r="AF82" s="41"/>
      <c r="AG82" s="40">
        <f>AF82*$I82</f>
        <v>0</v>
      </c>
      <c r="AH82" s="41"/>
      <c r="AI82" s="40">
        <f t="shared" si="200"/>
        <v>0</v>
      </c>
      <c r="AJ82" s="41"/>
      <c r="AK82" s="79">
        <f>($F82*($G82+(1-$G82)))*AJ82</f>
        <v>0</v>
      </c>
      <c r="AL82" s="40">
        <f t="shared" si="201"/>
        <v>0</v>
      </c>
      <c r="AM82" s="42">
        <f t="shared" si="202"/>
        <v>0</v>
      </c>
    </row>
    <row r="83" spans="1:39" s="2" customFormat="1" x14ac:dyDescent="0.25">
      <c r="A83" s="34"/>
      <c r="B83" s="119"/>
      <c r="C83" s="35" t="s">
        <v>104</v>
      </c>
      <c r="D83" s="36">
        <v>1.4</v>
      </c>
      <c r="E83" s="36">
        <v>1.68</v>
      </c>
      <c r="F83" s="37">
        <v>710393</v>
      </c>
      <c r="G83" s="34">
        <v>0.12</v>
      </c>
      <c r="H83" s="38">
        <f t="shared" si="203"/>
        <v>744491.86400000006</v>
      </c>
      <c r="I83" s="38">
        <f t="shared" si="187"/>
        <v>768361.06879999989</v>
      </c>
      <c r="J83" s="43"/>
      <c r="K83" s="40">
        <f t="shared" si="188"/>
        <v>0</v>
      </c>
      <c r="L83" s="41"/>
      <c r="M83" s="40">
        <f t="shared" si="189"/>
        <v>0</v>
      </c>
      <c r="N83" s="41"/>
      <c r="O83" s="40">
        <f t="shared" si="190"/>
        <v>0</v>
      </c>
      <c r="P83" s="41"/>
      <c r="Q83" s="40">
        <f t="shared" si="191"/>
        <v>0</v>
      </c>
      <c r="R83" s="41"/>
      <c r="S83" s="40">
        <f t="shared" si="192"/>
        <v>0</v>
      </c>
      <c r="T83" s="41"/>
      <c r="U83" s="40">
        <f t="shared" si="193"/>
        <v>0</v>
      </c>
      <c r="V83" s="41"/>
      <c r="W83" s="40">
        <f t="shared" si="194"/>
        <v>0</v>
      </c>
      <c r="X83" s="41"/>
      <c r="Y83" s="40">
        <f t="shared" si="195"/>
        <v>0</v>
      </c>
      <c r="Z83" s="41"/>
      <c r="AA83" s="40">
        <f t="shared" si="196"/>
        <v>0</v>
      </c>
      <c r="AB83" s="41"/>
      <c r="AC83" s="40">
        <f t="shared" si="197"/>
        <v>0</v>
      </c>
      <c r="AD83" s="41"/>
      <c r="AE83" s="40">
        <f t="shared" si="198"/>
        <v>0</v>
      </c>
      <c r="AF83" s="41"/>
      <c r="AG83" s="40">
        <f t="shared" si="199"/>
        <v>0</v>
      </c>
      <c r="AH83" s="41"/>
      <c r="AI83" s="40">
        <f t="shared" si="200"/>
        <v>0</v>
      </c>
      <c r="AJ83" s="41"/>
      <c r="AK83" s="40">
        <f>H83*AJ83</f>
        <v>0</v>
      </c>
      <c r="AL83" s="40">
        <f t="shared" si="201"/>
        <v>0</v>
      </c>
      <c r="AM83" s="42">
        <f t="shared" si="202"/>
        <v>0</v>
      </c>
    </row>
    <row r="84" spans="1:39" s="2" customFormat="1" x14ac:dyDescent="0.25">
      <c r="A84" s="34"/>
      <c r="B84" s="119"/>
      <c r="C84" s="35" t="s">
        <v>105</v>
      </c>
      <c r="D84" s="36">
        <v>1.4</v>
      </c>
      <c r="E84" s="36">
        <v>1.68</v>
      </c>
      <c r="F84" s="37">
        <v>391292</v>
      </c>
      <c r="G84" s="34">
        <v>0.13</v>
      </c>
      <c r="H84" s="38">
        <f t="shared" si="203"/>
        <v>411639.18400000001</v>
      </c>
      <c r="I84" s="38">
        <f t="shared" si="187"/>
        <v>425882.21280000004</v>
      </c>
      <c r="J84" s="56">
        <v>20</v>
      </c>
      <c r="K84" s="40">
        <f t="shared" si="188"/>
        <v>8232783.6799999997</v>
      </c>
      <c r="L84" s="41"/>
      <c r="M84" s="40">
        <f t="shared" si="189"/>
        <v>0</v>
      </c>
      <c r="N84" s="41"/>
      <c r="O84" s="40">
        <f t="shared" si="190"/>
        <v>0</v>
      </c>
      <c r="P84" s="41"/>
      <c r="Q84" s="40">
        <f t="shared" si="191"/>
        <v>0</v>
      </c>
      <c r="R84" s="41"/>
      <c r="S84" s="40">
        <f t="shared" si="192"/>
        <v>0</v>
      </c>
      <c r="T84" s="41"/>
      <c r="U84" s="40">
        <f t="shared" si="193"/>
        <v>0</v>
      </c>
      <c r="V84" s="41"/>
      <c r="W84" s="40">
        <f t="shared" si="194"/>
        <v>0</v>
      </c>
      <c r="X84" s="41"/>
      <c r="Y84" s="40">
        <f t="shared" si="195"/>
        <v>0</v>
      </c>
      <c r="Z84" s="41"/>
      <c r="AA84" s="40">
        <f t="shared" si="196"/>
        <v>0</v>
      </c>
      <c r="AB84" s="41"/>
      <c r="AC84" s="40">
        <f t="shared" si="197"/>
        <v>0</v>
      </c>
      <c r="AD84" s="41"/>
      <c r="AE84" s="40">
        <f t="shared" si="198"/>
        <v>0</v>
      </c>
      <c r="AF84" s="41"/>
      <c r="AG84" s="40">
        <f t="shared" si="199"/>
        <v>0</v>
      </c>
      <c r="AH84" s="41"/>
      <c r="AI84" s="40">
        <f t="shared" si="200"/>
        <v>0</v>
      </c>
      <c r="AJ84" s="41"/>
      <c r="AK84" s="40">
        <f>H84*AJ84</f>
        <v>0</v>
      </c>
      <c r="AL84" s="40">
        <f t="shared" si="201"/>
        <v>20</v>
      </c>
      <c r="AM84" s="42">
        <f t="shared" si="202"/>
        <v>8232783.6799999997</v>
      </c>
    </row>
    <row r="85" spans="1:39" s="2" customFormat="1" x14ac:dyDescent="0.25">
      <c r="A85" s="34"/>
      <c r="B85" s="119"/>
      <c r="C85" s="35" t="s">
        <v>106</v>
      </c>
      <c r="D85" s="36">
        <v>1.4</v>
      </c>
      <c r="E85" s="36">
        <v>1.68</v>
      </c>
      <c r="F85" s="37">
        <v>1798375</v>
      </c>
      <c r="G85" s="34">
        <v>0.04</v>
      </c>
      <c r="H85" s="38">
        <f t="shared" si="203"/>
        <v>1827149</v>
      </c>
      <c r="I85" s="38">
        <f t="shared" si="187"/>
        <v>1847290.7999999998</v>
      </c>
      <c r="J85" s="80"/>
      <c r="K85" s="40">
        <f t="shared" si="188"/>
        <v>0</v>
      </c>
      <c r="L85" s="41"/>
      <c r="M85" s="40">
        <f t="shared" si="189"/>
        <v>0</v>
      </c>
      <c r="N85" s="41"/>
      <c r="O85" s="40">
        <f t="shared" si="190"/>
        <v>0</v>
      </c>
      <c r="P85" s="41"/>
      <c r="Q85" s="40">
        <f t="shared" si="191"/>
        <v>0</v>
      </c>
      <c r="R85" s="41"/>
      <c r="S85" s="40">
        <f t="shared" si="192"/>
        <v>0</v>
      </c>
      <c r="T85" s="41"/>
      <c r="U85" s="40">
        <f t="shared" si="193"/>
        <v>0</v>
      </c>
      <c r="V85" s="41"/>
      <c r="W85" s="40">
        <f t="shared" si="194"/>
        <v>0</v>
      </c>
      <c r="X85" s="41"/>
      <c r="Y85" s="40">
        <f t="shared" si="195"/>
        <v>0</v>
      </c>
      <c r="Z85" s="41"/>
      <c r="AA85" s="40">
        <f t="shared" si="196"/>
        <v>0</v>
      </c>
      <c r="AB85" s="41"/>
      <c r="AC85" s="40">
        <f t="shared" si="197"/>
        <v>0</v>
      </c>
      <c r="AD85" s="41"/>
      <c r="AE85" s="40">
        <f t="shared" si="198"/>
        <v>0</v>
      </c>
      <c r="AF85" s="41"/>
      <c r="AG85" s="40">
        <f t="shared" si="199"/>
        <v>0</v>
      </c>
      <c r="AH85" s="41"/>
      <c r="AI85" s="40">
        <f t="shared" si="200"/>
        <v>0</v>
      </c>
      <c r="AJ85" s="41"/>
      <c r="AK85" s="40"/>
      <c r="AL85" s="40">
        <f t="shared" si="201"/>
        <v>0</v>
      </c>
      <c r="AM85" s="42">
        <f t="shared" si="202"/>
        <v>0</v>
      </c>
    </row>
    <row r="86" spans="1:39" s="2" customFormat="1" x14ac:dyDescent="0.25">
      <c r="A86" s="34"/>
      <c r="B86" s="119"/>
      <c r="C86" s="35" t="s">
        <v>107</v>
      </c>
      <c r="D86" s="36">
        <v>1.4</v>
      </c>
      <c r="E86" s="36">
        <v>1.68</v>
      </c>
      <c r="F86" s="37">
        <v>1702925</v>
      </c>
      <c r="G86" s="34">
        <v>0.02</v>
      </c>
      <c r="H86" s="38">
        <f t="shared" si="203"/>
        <v>1716548.4</v>
      </c>
      <c r="I86" s="38">
        <f t="shared" si="187"/>
        <v>1726084.78</v>
      </c>
      <c r="J86" s="80"/>
      <c r="K86" s="40">
        <f t="shared" si="188"/>
        <v>0</v>
      </c>
      <c r="L86" s="41"/>
      <c r="M86" s="40">
        <f t="shared" si="189"/>
        <v>0</v>
      </c>
      <c r="N86" s="41"/>
      <c r="O86" s="40">
        <f t="shared" si="190"/>
        <v>0</v>
      </c>
      <c r="P86" s="41"/>
      <c r="Q86" s="40">
        <f t="shared" si="191"/>
        <v>0</v>
      </c>
      <c r="R86" s="41"/>
      <c r="S86" s="40">
        <f t="shared" si="192"/>
        <v>0</v>
      </c>
      <c r="T86" s="41"/>
      <c r="U86" s="40">
        <f t="shared" si="193"/>
        <v>0</v>
      </c>
      <c r="V86" s="41"/>
      <c r="W86" s="40">
        <f t="shared" si="194"/>
        <v>0</v>
      </c>
      <c r="X86" s="41"/>
      <c r="Y86" s="40">
        <f t="shared" si="195"/>
        <v>0</v>
      </c>
      <c r="Z86" s="41"/>
      <c r="AA86" s="40">
        <f t="shared" si="196"/>
        <v>0</v>
      </c>
      <c r="AB86" s="41"/>
      <c r="AC86" s="40">
        <f t="shared" si="197"/>
        <v>0</v>
      </c>
      <c r="AD86" s="41"/>
      <c r="AE86" s="40">
        <f t="shared" si="198"/>
        <v>0</v>
      </c>
      <c r="AF86" s="41"/>
      <c r="AG86" s="40">
        <f t="shared" si="199"/>
        <v>0</v>
      </c>
      <c r="AH86" s="41"/>
      <c r="AI86" s="40">
        <f t="shared" si="200"/>
        <v>0</v>
      </c>
      <c r="AJ86" s="41"/>
      <c r="AK86" s="40"/>
      <c r="AL86" s="40">
        <f t="shared" si="201"/>
        <v>0</v>
      </c>
      <c r="AM86" s="42">
        <f t="shared" si="202"/>
        <v>0</v>
      </c>
    </row>
    <row r="87" spans="1:39" s="2" customFormat="1" x14ac:dyDescent="0.25">
      <c r="A87" s="34"/>
      <c r="B87" s="119"/>
      <c r="C87" s="35" t="s">
        <v>108</v>
      </c>
      <c r="D87" s="36">
        <v>1.4</v>
      </c>
      <c r="E87" s="36">
        <v>1.68</v>
      </c>
      <c r="F87" s="37">
        <v>306509</v>
      </c>
      <c r="G87" s="34">
        <v>0.12</v>
      </c>
      <c r="H87" s="38">
        <f t="shared" si="203"/>
        <v>321221.43200000003</v>
      </c>
      <c r="I87" s="38">
        <f t="shared" si="187"/>
        <v>331520.13439999998</v>
      </c>
      <c r="J87" s="80"/>
      <c r="K87" s="40">
        <f t="shared" si="188"/>
        <v>0</v>
      </c>
      <c r="L87" s="41"/>
      <c r="M87" s="40">
        <f t="shared" si="189"/>
        <v>0</v>
      </c>
      <c r="N87" s="41"/>
      <c r="O87" s="40">
        <f t="shared" si="190"/>
        <v>0</v>
      </c>
      <c r="P87" s="41"/>
      <c r="Q87" s="40">
        <f t="shared" si="191"/>
        <v>0</v>
      </c>
      <c r="R87" s="41"/>
      <c r="S87" s="40">
        <f t="shared" si="192"/>
        <v>0</v>
      </c>
      <c r="T87" s="41"/>
      <c r="U87" s="40">
        <f t="shared" si="193"/>
        <v>0</v>
      </c>
      <c r="V87" s="41"/>
      <c r="W87" s="40">
        <f t="shared" si="194"/>
        <v>0</v>
      </c>
      <c r="X87" s="41"/>
      <c r="Y87" s="40">
        <f t="shared" si="195"/>
        <v>0</v>
      </c>
      <c r="Z87" s="41"/>
      <c r="AA87" s="40">
        <f t="shared" si="196"/>
        <v>0</v>
      </c>
      <c r="AB87" s="41"/>
      <c r="AC87" s="40">
        <f t="shared" si="197"/>
        <v>0</v>
      </c>
      <c r="AD87" s="41"/>
      <c r="AE87" s="40">
        <f t="shared" si="198"/>
        <v>0</v>
      </c>
      <c r="AF87" s="41"/>
      <c r="AG87" s="40">
        <f t="shared" si="199"/>
        <v>0</v>
      </c>
      <c r="AH87" s="41"/>
      <c r="AI87" s="40">
        <f t="shared" si="200"/>
        <v>0</v>
      </c>
      <c r="AJ87" s="41"/>
      <c r="AK87" s="40"/>
      <c r="AL87" s="40">
        <f t="shared" si="201"/>
        <v>0</v>
      </c>
      <c r="AM87" s="42">
        <f t="shared" si="202"/>
        <v>0</v>
      </c>
    </row>
    <row r="88" spans="1:39" s="2" customFormat="1" x14ac:dyDescent="0.25">
      <c r="A88" s="34"/>
      <c r="B88" s="119"/>
      <c r="C88" s="35" t="s">
        <v>109</v>
      </c>
      <c r="D88" s="36">
        <v>1.4</v>
      </c>
      <c r="E88" s="36">
        <v>1.68</v>
      </c>
      <c r="F88" s="37">
        <v>532230</v>
      </c>
      <c r="G88" s="34">
        <v>0.08</v>
      </c>
      <c r="H88" s="38">
        <f t="shared" si="203"/>
        <v>549261.36</v>
      </c>
      <c r="I88" s="38">
        <f t="shared" si="187"/>
        <v>561183.31200000003</v>
      </c>
      <c r="J88" s="80"/>
      <c r="K88" s="40">
        <f t="shared" si="188"/>
        <v>0</v>
      </c>
      <c r="L88" s="41"/>
      <c r="M88" s="40">
        <f t="shared" si="189"/>
        <v>0</v>
      </c>
      <c r="N88" s="41"/>
      <c r="O88" s="40">
        <f t="shared" si="190"/>
        <v>0</v>
      </c>
      <c r="P88" s="41"/>
      <c r="Q88" s="40">
        <f t="shared" si="191"/>
        <v>0</v>
      </c>
      <c r="R88" s="41"/>
      <c r="S88" s="40">
        <f t="shared" si="192"/>
        <v>0</v>
      </c>
      <c r="T88" s="41"/>
      <c r="U88" s="40">
        <f t="shared" si="193"/>
        <v>0</v>
      </c>
      <c r="V88" s="41"/>
      <c r="W88" s="40">
        <f t="shared" si="194"/>
        <v>0</v>
      </c>
      <c r="X88" s="41"/>
      <c r="Y88" s="40">
        <f t="shared" si="195"/>
        <v>0</v>
      </c>
      <c r="Z88" s="41"/>
      <c r="AA88" s="40">
        <f t="shared" si="196"/>
        <v>0</v>
      </c>
      <c r="AB88" s="41"/>
      <c r="AC88" s="40">
        <f t="shared" si="197"/>
        <v>0</v>
      </c>
      <c r="AD88" s="41"/>
      <c r="AE88" s="40">
        <f t="shared" si="198"/>
        <v>0</v>
      </c>
      <c r="AF88" s="41"/>
      <c r="AG88" s="40">
        <f t="shared" si="199"/>
        <v>0</v>
      </c>
      <c r="AH88" s="41"/>
      <c r="AI88" s="40">
        <f t="shared" si="200"/>
        <v>0</v>
      </c>
      <c r="AJ88" s="41"/>
      <c r="AK88" s="40"/>
      <c r="AL88" s="40">
        <f t="shared" si="201"/>
        <v>0</v>
      </c>
      <c r="AM88" s="42">
        <f t="shared" si="202"/>
        <v>0</v>
      </c>
    </row>
    <row r="89" spans="1:39" s="2" customFormat="1" x14ac:dyDescent="0.25">
      <c r="A89" s="34"/>
      <c r="B89" s="120"/>
      <c r="C89" s="35" t="s">
        <v>110</v>
      </c>
      <c r="D89" s="36">
        <v>1.4</v>
      </c>
      <c r="E89" s="36">
        <v>1.68</v>
      </c>
      <c r="F89" s="37">
        <v>549482</v>
      </c>
      <c r="G89" s="34">
        <v>0.47</v>
      </c>
      <c r="H89" s="38">
        <f t="shared" si="203"/>
        <v>652784.61599999992</v>
      </c>
      <c r="I89" s="38">
        <f t="shared" si="187"/>
        <v>725096.44719999994</v>
      </c>
      <c r="J89" s="80"/>
      <c r="K89" s="40">
        <f t="shared" si="188"/>
        <v>0</v>
      </c>
      <c r="L89" s="41"/>
      <c r="M89" s="40"/>
      <c r="N89" s="41"/>
      <c r="O89" s="40"/>
      <c r="P89" s="41"/>
      <c r="Q89" s="40"/>
      <c r="R89" s="41"/>
      <c r="S89" s="40"/>
      <c r="T89" s="41"/>
      <c r="U89" s="40"/>
      <c r="V89" s="41"/>
      <c r="W89" s="40"/>
      <c r="X89" s="41"/>
      <c r="Y89" s="40"/>
      <c r="Z89" s="41"/>
      <c r="AA89" s="40"/>
      <c r="AB89" s="41"/>
      <c r="AC89" s="40"/>
      <c r="AD89" s="41"/>
      <c r="AE89" s="40"/>
      <c r="AF89" s="41"/>
      <c r="AG89" s="40"/>
      <c r="AH89" s="41"/>
      <c r="AI89" s="40"/>
      <c r="AJ89" s="41"/>
      <c r="AK89" s="40"/>
      <c r="AL89" s="40">
        <f t="shared" si="201"/>
        <v>0</v>
      </c>
      <c r="AM89" s="42">
        <f t="shared" si="202"/>
        <v>0</v>
      </c>
    </row>
    <row r="90" spans="1:39" s="2" customFormat="1" x14ac:dyDescent="0.25">
      <c r="A90" s="34"/>
      <c r="B90" s="81"/>
      <c r="C90" s="25" t="s">
        <v>111</v>
      </c>
      <c r="D90" s="61"/>
      <c r="E90" s="61"/>
      <c r="F90" s="62"/>
      <c r="G90" s="63"/>
      <c r="H90" s="64"/>
      <c r="I90" s="64"/>
      <c r="J90" s="46">
        <f t="shared" ref="J90:AM90" si="205">J91+J92</f>
        <v>30</v>
      </c>
      <c r="K90" s="46">
        <f t="shared" si="205"/>
        <v>6809082.7200000007</v>
      </c>
      <c r="L90" s="46">
        <f t="shared" si="205"/>
        <v>0</v>
      </c>
      <c r="M90" s="46">
        <f t="shared" si="205"/>
        <v>0</v>
      </c>
      <c r="N90" s="46">
        <f t="shared" si="205"/>
        <v>0</v>
      </c>
      <c r="O90" s="46">
        <f t="shared" si="205"/>
        <v>0</v>
      </c>
      <c r="P90" s="46">
        <f t="shared" si="205"/>
        <v>0</v>
      </c>
      <c r="Q90" s="46">
        <f t="shared" si="205"/>
        <v>0</v>
      </c>
      <c r="R90" s="46">
        <f t="shared" si="205"/>
        <v>0</v>
      </c>
      <c r="S90" s="46">
        <f t="shared" si="205"/>
        <v>0</v>
      </c>
      <c r="T90" s="46">
        <f t="shared" si="205"/>
        <v>0</v>
      </c>
      <c r="U90" s="46">
        <f t="shared" si="205"/>
        <v>0</v>
      </c>
      <c r="V90" s="46">
        <f t="shared" si="205"/>
        <v>0</v>
      </c>
      <c r="W90" s="46">
        <f t="shared" si="205"/>
        <v>0</v>
      </c>
      <c r="X90" s="46">
        <f t="shared" si="205"/>
        <v>0</v>
      </c>
      <c r="Y90" s="47">
        <f t="shared" si="205"/>
        <v>0</v>
      </c>
      <c r="Z90" s="46">
        <f t="shared" si="205"/>
        <v>0</v>
      </c>
      <c r="AA90" s="46">
        <f t="shared" si="205"/>
        <v>0</v>
      </c>
      <c r="AB90" s="46">
        <f t="shared" si="205"/>
        <v>0</v>
      </c>
      <c r="AC90" s="46">
        <f t="shared" si="205"/>
        <v>0</v>
      </c>
      <c r="AD90" s="46">
        <f t="shared" si="205"/>
        <v>0</v>
      </c>
      <c r="AE90" s="46">
        <f t="shared" si="205"/>
        <v>0</v>
      </c>
      <c r="AF90" s="46">
        <f t="shared" si="205"/>
        <v>0</v>
      </c>
      <c r="AG90" s="46">
        <f t="shared" si="205"/>
        <v>0</v>
      </c>
      <c r="AH90" s="46">
        <f t="shared" si="205"/>
        <v>0</v>
      </c>
      <c r="AI90" s="46">
        <f t="shared" si="205"/>
        <v>0</v>
      </c>
      <c r="AJ90" s="48"/>
      <c r="AK90" s="48"/>
      <c r="AL90" s="46">
        <f t="shared" si="205"/>
        <v>30</v>
      </c>
      <c r="AM90" s="49">
        <f t="shared" si="205"/>
        <v>6809082.7200000007</v>
      </c>
    </row>
    <row r="91" spans="1:39" s="2" customFormat="1" x14ac:dyDescent="0.25">
      <c r="A91" s="34">
        <v>0.18</v>
      </c>
      <c r="B91" s="118" t="s">
        <v>111</v>
      </c>
      <c r="C91" s="35" t="s">
        <v>112</v>
      </c>
      <c r="D91" s="36">
        <v>1.4</v>
      </c>
      <c r="E91" s="36">
        <v>1.68</v>
      </c>
      <c r="F91" s="37">
        <v>187721</v>
      </c>
      <c r="G91" s="34">
        <v>0.2</v>
      </c>
      <c r="H91" s="38">
        <f t="shared" ref="H91:H111" si="206">F91*(D91*G91+(1-G91))</f>
        <v>202738.68000000002</v>
      </c>
      <c r="I91" s="38">
        <f t="shared" ref="I91:I111" si="207">F91*(E91*G91+(1-G91))</f>
        <v>213251.05600000001</v>
      </c>
      <c r="J91" s="56">
        <v>25</v>
      </c>
      <c r="K91" s="40">
        <f t="shared" ref="K91:K92" si="208">J91*$H91</f>
        <v>5068467.0000000009</v>
      </c>
      <c r="L91" s="41"/>
      <c r="M91" s="40">
        <f t="shared" ref="M91:M92" si="209">L91*$H91</f>
        <v>0</v>
      </c>
      <c r="N91" s="41"/>
      <c r="O91" s="40">
        <f t="shared" ref="O91:O92" si="210">N91*$H91</f>
        <v>0</v>
      </c>
      <c r="P91" s="41"/>
      <c r="Q91" s="40">
        <f t="shared" ref="Q91:Q92" si="211">P91*$H91</f>
        <v>0</v>
      </c>
      <c r="R91" s="41"/>
      <c r="S91" s="40">
        <f t="shared" ref="S91:S92" si="212">R91*$H91</f>
        <v>0</v>
      </c>
      <c r="T91" s="41"/>
      <c r="U91" s="40">
        <f t="shared" ref="U91:U92" si="213">T91*$H91</f>
        <v>0</v>
      </c>
      <c r="V91" s="41"/>
      <c r="W91" s="40">
        <f t="shared" ref="W91:W92" si="214">V91*$H91</f>
        <v>0</v>
      </c>
      <c r="X91" s="41"/>
      <c r="Y91" s="40">
        <f t="shared" ref="Y91:Y92" si="215">X91*$H91</f>
        <v>0</v>
      </c>
      <c r="Z91" s="41"/>
      <c r="AA91" s="40">
        <f t="shared" ref="AA91:AA92" si="216">Z91*$H91</f>
        <v>0</v>
      </c>
      <c r="AB91" s="41"/>
      <c r="AC91" s="40">
        <f t="shared" ref="AC91:AC92" si="217">AB91*$I91</f>
        <v>0</v>
      </c>
      <c r="AD91" s="41"/>
      <c r="AE91" s="40">
        <f t="shared" ref="AE91:AE92" si="218">AD91*$I91</f>
        <v>0</v>
      </c>
      <c r="AF91" s="41"/>
      <c r="AG91" s="40">
        <f t="shared" ref="AG91:AG92" si="219">AF91*$I91</f>
        <v>0</v>
      </c>
      <c r="AH91" s="41"/>
      <c r="AI91" s="40">
        <f t="shared" ref="AI91:AI92" si="220">AH91*$I91</f>
        <v>0</v>
      </c>
      <c r="AJ91" s="40"/>
      <c r="AK91" s="40"/>
      <c r="AL91" s="40">
        <f>J91+L91+N91+P91+R91+T91+V91+X91+Z91+AB91+AD91+AF91+AH91</f>
        <v>25</v>
      </c>
      <c r="AM91" s="42">
        <f>K91+M91+O91+Q91+S91+U91+W91+Y91+AA91+AC91+AE91+AG91+AI91</f>
        <v>5068467.0000000009</v>
      </c>
    </row>
    <row r="92" spans="1:39" s="2" customFormat="1" x14ac:dyDescent="0.25">
      <c r="A92" s="34">
        <v>0.15</v>
      </c>
      <c r="B92" s="120"/>
      <c r="C92" s="35" t="s">
        <v>113</v>
      </c>
      <c r="D92" s="36">
        <v>1.4</v>
      </c>
      <c r="E92" s="36">
        <v>1.68</v>
      </c>
      <c r="F92" s="37">
        <v>325958</v>
      </c>
      <c r="G92" s="34">
        <v>0.17</v>
      </c>
      <c r="H92" s="38">
        <f t="shared" si="206"/>
        <v>348123.14400000003</v>
      </c>
      <c r="I92" s="38">
        <f t="shared" si="207"/>
        <v>363638.74479999999</v>
      </c>
      <c r="J92" s="56">
        <v>5</v>
      </c>
      <c r="K92" s="40">
        <f t="shared" si="208"/>
        <v>1740615.7200000002</v>
      </c>
      <c r="L92" s="41"/>
      <c r="M92" s="40">
        <f t="shared" si="209"/>
        <v>0</v>
      </c>
      <c r="N92" s="41"/>
      <c r="O92" s="40">
        <f t="shared" si="210"/>
        <v>0</v>
      </c>
      <c r="P92" s="41"/>
      <c r="Q92" s="40">
        <f t="shared" si="211"/>
        <v>0</v>
      </c>
      <c r="R92" s="41"/>
      <c r="S92" s="40">
        <f t="shared" si="212"/>
        <v>0</v>
      </c>
      <c r="T92" s="41"/>
      <c r="U92" s="40">
        <f t="shared" si="213"/>
        <v>0</v>
      </c>
      <c r="V92" s="41"/>
      <c r="W92" s="40">
        <f t="shared" si="214"/>
        <v>0</v>
      </c>
      <c r="X92" s="41"/>
      <c r="Y92" s="40">
        <f t="shared" si="215"/>
        <v>0</v>
      </c>
      <c r="Z92" s="41"/>
      <c r="AA92" s="40">
        <f t="shared" si="216"/>
        <v>0</v>
      </c>
      <c r="AB92" s="41"/>
      <c r="AC92" s="40">
        <f t="shared" si="217"/>
        <v>0</v>
      </c>
      <c r="AD92" s="41"/>
      <c r="AE92" s="40">
        <f t="shared" si="218"/>
        <v>0</v>
      </c>
      <c r="AF92" s="41"/>
      <c r="AG92" s="40">
        <f t="shared" si="219"/>
        <v>0</v>
      </c>
      <c r="AH92" s="41"/>
      <c r="AI92" s="40">
        <f t="shared" si="220"/>
        <v>0</v>
      </c>
      <c r="AJ92" s="40"/>
      <c r="AK92" s="40"/>
      <c r="AL92" s="40">
        <f>J92+L92+N92+P92+R92+T92+V92+X92+Z92+AB92+AD92+AF92+AH92</f>
        <v>5</v>
      </c>
      <c r="AM92" s="42">
        <f>K92+M92+O92+Q92+S92+U92+W92+Y92+AA92+AC92+AE92+AG92+AI92</f>
        <v>1740615.7200000002</v>
      </c>
    </row>
    <row r="93" spans="1:39" s="2" customFormat="1" ht="30" x14ac:dyDescent="0.25">
      <c r="A93" s="34"/>
      <c r="B93" s="54"/>
      <c r="C93" s="25" t="s">
        <v>114</v>
      </c>
      <c r="D93" s="61"/>
      <c r="E93" s="61"/>
      <c r="F93" s="62"/>
      <c r="G93" s="63"/>
      <c r="H93" s="64">
        <f t="shared" si="206"/>
        <v>0</v>
      </c>
      <c r="I93" s="64">
        <f t="shared" si="207"/>
        <v>0</v>
      </c>
      <c r="J93" s="77">
        <f>SUM(J94:J102)</f>
        <v>469</v>
      </c>
      <c r="K93" s="77">
        <f>SUM(K94:K102)</f>
        <v>123987280.176</v>
      </c>
      <c r="L93" s="77">
        <f t="shared" ref="L93:AM93" si="221">SUM(L94:L102)</f>
        <v>1405</v>
      </c>
      <c r="M93" s="77">
        <f t="shared" si="221"/>
        <v>347733869.60000002</v>
      </c>
      <c r="N93" s="77">
        <f t="shared" si="221"/>
        <v>40</v>
      </c>
      <c r="O93" s="77">
        <f t="shared" si="221"/>
        <v>10419428.640000002</v>
      </c>
      <c r="P93" s="77">
        <f t="shared" si="221"/>
        <v>0</v>
      </c>
      <c r="Q93" s="77">
        <f t="shared" si="221"/>
        <v>0</v>
      </c>
      <c r="R93" s="77">
        <f t="shared" si="221"/>
        <v>0</v>
      </c>
      <c r="S93" s="77">
        <f t="shared" si="221"/>
        <v>0</v>
      </c>
      <c r="T93" s="77">
        <f t="shared" si="221"/>
        <v>0</v>
      </c>
      <c r="U93" s="77">
        <f t="shared" si="221"/>
        <v>0</v>
      </c>
      <c r="V93" s="77">
        <f t="shared" si="221"/>
        <v>0</v>
      </c>
      <c r="W93" s="77">
        <f t="shared" si="221"/>
        <v>0</v>
      </c>
      <c r="X93" s="77">
        <f t="shared" si="221"/>
        <v>190</v>
      </c>
      <c r="Y93" s="77">
        <f>SUM(Y94:Y102)</f>
        <v>46044230.799999997</v>
      </c>
      <c r="Z93" s="77">
        <f t="shared" si="221"/>
        <v>0</v>
      </c>
      <c r="AA93" s="77">
        <f t="shared" si="221"/>
        <v>0</v>
      </c>
      <c r="AB93" s="77">
        <f t="shared" si="221"/>
        <v>0</v>
      </c>
      <c r="AC93" s="77">
        <f t="shared" si="221"/>
        <v>0</v>
      </c>
      <c r="AD93" s="77">
        <f t="shared" si="221"/>
        <v>0</v>
      </c>
      <c r="AE93" s="77">
        <f t="shared" si="221"/>
        <v>0</v>
      </c>
      <c r="AF93" s="77">
        <f t="shared" si="221"/>
        <v>0</v>
      </c>
      <c r="AG93" s="77">
        <f t="shared" si="221"/>
        <v>0</v>
      </c>
      <c r="AH93" s="77">
        <f t="shared" si="221"/>
        <v>0</v>
      </c>
      <c r="AI93" s="77">
        <f t="shared" si="221"/>
        <v>0</v>
      </c>
      <c r="AJ93" s="77">
        <f t="shared" si="221"/>
        <v>0</v>
      </c>
      <c r="AK93" s="77">
        <f t="shared" si="221"/>
        <v>0</v>
      </c>
      <c r="AL93" s="77">
        <f t="shared" si="221"/>
        <v>2104</v>
      </c>
      <c r="AM93" s="82">
        <f t="shared" si="221"/>
        <v>528184809.21599996</v>
      </c>
    </row>
    <row r="94" spans="1:39" s="2" customFormat="1" ht="15.75" customHeight="1" x14ac:dyDescent="0.25">
      <c r="A94" s="34">
        <v>0.25</v>
      </c>
      <c r="B94" s="118" t="s">
        <v>114</v>
      </c>
      <c r="C94" s="35" t="s">
        <v>115</v>
      </c>
      <c r="D94" s="36">
        <v>1.4</v>
      </c>
      <c r="E94" s="36">
        <v>1.68</v>
      </c>
      <c r="F94" s="37">
        <v>177382</v>
      </c>
      <c r="G94" s="34">
        <v>0.27</v>
      </c>
      <c r="H94" s="38">
        <f t="shared" si="206"/>
        <v>196539.25600000002</v>
      </c>
      <c r="I94" s="38">
        <f t="shared" si="207"/>
        <v>209949.3352</v>
      </c>
      <c r="J94" s="56">
        <v>200</v>
      </c>
      <c r="K94" s="40">
        <f t="shared" ref="K94:K102" si="222">J94*$H94</f>
        <v>39307851.200000003</v>
      </c>
      <c r="L94" s="41">
        <v>605</v>
      </c>
      <c r="M94" s="40">
        <f t="shared" ref="M94:M102" si="223">L94*$H94</f>
        <v>118906249.88000001</v>
      </c>
      <c r="N94" s="41">
        <v>15</v>
      </c>
      <c r="O94" s="40">
        <f t="shared" ref="O94:O102" si="224">N94*$H94</f>
        <v>2948088.8400000003</v>
      </c>
      <c r="P94" s="41"/>
      <c r="Q94" s="40">
        <f t="shared" ref="Q94:Q100" si="225">P94*$H94</f>
        <v>0</v>
      </c>
      <c r="R94" s="41"/>
      <c r="S94" s="40">
        <f t="shared" ref="S94:S100" si="226">R94*$H94</f>
        <v>0</v>
      </c>
      <c r="T94" s="41"/>
      <c r="U94" s="40">
        <f t="shared" ref="U94:U100" si="227">T94*$H94</f>
        <v>0</v>
      </c>
      <c r="V94" s="41"/>
      <c r="W94" s="40">
        <f t="shared" ref="W94:W100" si="228">V94*$H94</f>
        <v>0</v>
      </c>
      <c r="X94" s="41">
        <v>130</v>
      </c>
      <c r="Y94" s="40">
        <f>X94*$H94</f>
        <v>25550103.280000001</v>
      </c>
      <c r="Z94" s="41"/>
      <c r="AA94" s="40">
        <f t="shared" ref="AA94:AA100" si="229">Z94*$H94</f>
        <v>0</v>
      </c>
      <c r="AB94" s="41"/>
      <c r="AC94" s="40">
        <f t="shared" ref="AC94:AC100" si="230">AB94*$I94</f>
        <v>0</v>
      </c>
      <c r="AD94" s="41"/>
      <c r="AE94" s="40">
        <f t="shared" ref="AE94:AE100" si="231">AD94*$I94</f>
        <v>0</v>
      </c>
      <c r="AF94" s="41"/>
      <c r="AG94" s="40">
        <f t="shared" ref="AG94:AG100" si="232">AF94*$I94</f>
        <v>0</v>
      </c>
      <c r="AH94" s="41"/>
      <c r="AI94" s="40">
        <f t="shared" ref="AI94:AI100" si="233">AH94*$I94</f>
        <v>0</v>
      </c>
      <c r="AJ94" s="40"/>
      <c r="AK94" s="40"/>
      <c r="AL94" s="40">
        <f t="shared" ref="AL94:AM102" si="234">J94+L94+N94+P94+R94+T94+V94+X94+Z94+AB94+AD94+AF94+AH94</f>
        <v>950</v>
      </c>
      <c r="AM94" s="42">
        <f t="shared" si="234"/>
        <v>186712293.20000002</v>
      </c>
    </row>
    <row r="95" spans="1:39" s="2" customFormat="1" x14ac:dyDescent="0.25">
      <c r="A95" s="34">
        <v>0.33</v>
      </c>
      <c r="B95" s="119"/>
      <c r="C95" s="35" t="s">
        <v>116</v>
      </c>
      <c r="D95" s="36">
        <v>1.4</v>
      </c>
      <c r="E95" s="36">
        <v>1.68</v>
      </c>
      <c r="F95" s="37">
        <v>365995</v>
      </c>
      <c r="G95" s="34">
        <v>0.36</v>
      </c>
      <c r="H95" s="38">
        <f t="shared" si="206"/>
        <v>418698.28</v>
      </c>
      <c r="I95" s="38">
        <f t="shared" si="207"/>
        <v>455590.57600000006</v>
      </c>
      <c r="J95" s="39"/>
      <c r="K95" s="40">
        <f t="shared" si="222"/>
        <v>0</v>
      </c>
      <c r="L95" s="41">
        <v>25</v>
      </c>
      <c r="M95" s="40">
        <f t="shared" si="223"/>
        <v>10467457</v>
      </c>
      <c r="N95" s="41"/>
      <c r="O95" s="40">
        <f t="shared" si="224"/>
        <v>0</v>
      </c>
      <c r="P95" s="41"/>
      <c r="Q95" s="40">
        <f t="shared" si="225"/>
        <v>0</v>
      </c>
      <c r="R95" s="41"/>
      <c r="S95" s="40">
        <f t="shared" si="226"/>
        <v>0</v>
      </c>
      <c r="T95" s="41"/>
      <c r="U95" s="40">
        <f t="shared" si="227"/>
        <v>0</v>
      </c>
      <c r="V95" s="41"/>
      <c r="W95" s="40">
        <f t="shared" si="228"/>
        <v>0</v>
      </c>
      <c r="X95" s="41"/>
      <c r="Y95" s="40">
        <f t="shared" ref="Y95:Y100" si="235">X95*$H95</f>
        <v>0</v>
      </c>
      <c r="Z95" s="41"/>
      <c r="AA95" s="40">
        <f t="shared" si="229"/>
        <v>0</v>
      </c>
      <c r="AB95" s="41"/>
      <c r="AC95" s="40">
        <f t="shared" si="230"/>
        <v>0</v>
      </c>
      <c r="AD95" s="41"/>
      <c r="AE95" s="40">
        <f t="shared" si="231"/>
        <v>0</v>
      </c>
      <c r="AF95" s="41"/>
      <c r="AG95" s="40">
        <f t="shared" si="232"/>
        <v>0</v>
      </c>
      <c r="AH95" s="41"/>
      <c r="AI95" s="40">
        <f t="shared" si="233"/>
        <v>0</v>
      </c>
      <c r="AJ95" s="40"/>
      <c r="AK95" s="40"/>
      <c r="AL95" s="40">
        <f t="shared" si="234"/>
        <v>25</v>
      </c>
      <c r="AM95" s="42">
        <f t="shared" si="234"/>
        <v>10467457</v>
      </c>
    </row>
    <row r="96" spans="1:39" s="2" customFormat="1" x14ac:dyDescent="0.25">
      <c r="A96" s="34">
        <v>0.2</v>
      </c>
      <c r="B96" s="119"/>
      <c r="C96" s="35" t="s">
        <v>117</v>
      </c>
      <c r="D96" s="36">
        <v>1.4</v>
      </c>
      <c r="E96" s="36">
        <v>1.68</v>
      </c>
      <c r="F96" s="37">
        <v>209028</v>
      </c>
      <c r="G96" s="34">
        <v>0.25</v>
      </c>
      <c r="H96" s="38">
        <f t="shared" si="206"/>
        <v>229930.80000000002</v>
      </c>
      <c r="I96" s="38">
        <f t="shared" si="207"/>
        <v>244562.75999999998</v>
      </c>
      <c r="J96" s="56">
        <v>72</v>
      </c>
      <c r="K96" s="40">
        <f t="shared" si="222"/>
        <v>16555017.600000001</v>
      </c>
      <c r="L96" s="41">
        <v>300</v>
      </c>
      <c r="M96" s="40">
        <f t="shared" si="223"/>
        <v>68979240</v>
      </c>
      <c r="N96" s="41"/>
      <c r="O96" s="40">
        <f t="shared" si="224"/>
        <v>0</v>
      </c>
      <c r="P96" s="41"/>
      <c r="Q96" s="40">
        <f t="shared" si="225"/>
        <v>0</v>
      </c>
      <c r="R96" s="41"/>
      <c r="S96" s="40">
        <f t="shared" si="226"/>
        <v>0</v>
      </c>
      <c r="T96" s="41"/>
      <c r="U96" s="40">
        <f t="shared" si="227"/>
        <v>0</v>
      </c>
      <c r="V96" s="41"/>
      <c r="W96" s="40">
        <f t="shared" si="228"/>
        <v>0</v>
      </c>
      <c r="X96" s="41"/>
      <c r="Y96" s="40">
        <f t="shared" si="235"/>
        <v>0</v>
      </c>
      <c r="Z96" s="41"/>
      <c r="AA96" s="40">
        <f t="shared" si="229"/>
        <v>0</v>
      </c>
      <c r="AB96" s="41"/>
      <c r="AC96" s="40">
        <f t="shared" si="230"/>
        <v>0</v>
      </c>
      <c r="AD96" s="41"/>
      <c r="AE96" s="40">
        <f t="shared" si="231"/>
        <v>0</v>
      </c>
      <c r="AF96" s="41"/>
      <c r="AG96" s="40">
        <f t="shared" si="232"/>
        <v>0</v>
      </c>
      <c r="AH96" s="41"/>
      <c r="AI96" s="40">
        <f t="shared" si="233"/>
        <v>0</v>
      </c>
      <c r="AJ96" s="40"/>
      <c r="AK96" s="40"/>
      <c r="AL96" s="40">
        <f t="shared" si="234"/>
        <v>372</v>
      </c>
      <c r="AM96" s="42">
        <f t="shared" si="234"/>
        <v>85534257.599999994</v>
      </c>
    </row>
    <row r="97" spans="1:39" s="2" customFormat="1" x14ac:dyDescent="0.25">
      <c r="A97" s="34">
        <v>0.45</v>
      </c>
      <c r="B97" s="119"/>
      <c r="C97" s="35" t="s">
        <v>118</v>
      </c>
      <c r="D97" s="36">
        <v>1.4</v>
      </c>
      <c r="E97" s="36">
        <v>1.68</v>
      </c>
      <c r="F97" s="37">
        <v>286551</v>
      </c>
      <c r="G97" s="34">
        <v>0.48</v>
      </c>
      <c r="H97" s="38">
        <f t="shared" si="206"/>
        <v>341568.79199999996</v>
      </c>
      <c r="I97" s="38">
        <f t="shared" si="207"/>
        <v>380081.2464</v>
      </c>
      <c r="J97" s="56">
        <v>188</v>
      </c>
      <c r="K97" s="40">
        <f t="shared" si="222"/>
        <v>64214932.89599999</v>
      </c>
      <c r="L97" s="41">
        <v>300</v>
      </c>
      <c r="M97" s="40">
        <f>L97*$H97</f>
        <v>102470637.59999999</v>
      </c>
      <c r="N97" s="41"/>
      <c r="O97" s="40">
        <f t="shared" si="224"/>
        <v>0</v>
      </c>
      <c r="P97" s="41"/>
      <c r="Q97" s="40">
        <f t="shared" si="225"/>
        <v>0</v>
      </c>
      <c r="R97" s="41"/>
      <c r="S97" s="40">
        <f t="shared" si="226"/>
        <v>0</v>
      </c>
      <c r="T97" s="41"/>
      <c r="U97" s="40">
        <f t="shared" si="227"/>
        <v>0</v>
      </c>
      <c r="V97" s="41"/>
      <c r="W97" s="40">
        <f t="shared" si="228"/>
        <v>0</v>
      </c>
      <c r="X97" s="41">
        <v>60</v>
      </c>
      <c r="Y97" s="40">
        <f>X97*$H97</f>
        <v>20494127.519999996</v>
      </c>
      <c r="Z97" s="41"/>
      <c r="AA97" s="40">
        <f t="shared" si="229"/>
        <v>0</v>
      </c>
      <c r="AB97" s="41"/>
      <c r="AC97" s="40">
        <f t="shared" si="230"/>
        <v>0</v>
      </c>
      <c r="AD97" s="41"/>
      <c r="AE97" s="40">
        <f t="shared" si="231"/>
        <v>0</v>
      </c>
      <c r="AF97" s="41"/>
      <c r="AG97" s="40">
        <f t="shared" si="232"/>
        <v>0</v>
      </c>
      <c r="AH97" s="41"/>
      <c r="AI97" s="40">
        <f t="shared" si="233"/>
        <v>0</v>
      </c>
      <c r="AJ97" s="40"/>
      <c r="AK97" s="40"/>
      <c r="AL97" s="40">
        <f t="shared" si="234"/>
        <v>548</v>
      </c>
      <c r="AM97" s="42">
        <f t="shared" si="234"/>
        <v>187179698.01599997</v>
      </c>
    </row>
    <row r="98" spans="1:39" s="2" customFormat="1" x14ac:dyDescent="0.25">
      <c r="A98" s="34">
        <v>0.09</v>
      </c>
      <c r="B98" s="119"/>
      <c r="C98" s="35" t="s">
        <v>119</v>
      </c>
      <c r="D98" s="36">
        <v>1.4</v>
      </c>
      <c r="E98" s="36">
        <v>1.68</v>
      </c>
      <c r="F98" s="37">
        <v>438956</v>
      </c>
      <c r="G98" s="34">
        <v>0.1</v>
      </c>
      <c r="H98" s="38">
        <f t="shared" si="206"/>
        <v>456514.24</v>
      </c>
      <c r="I98" s="38">
        <f t="shared" si="207"/>
        <v>468805.00800000003</v>
      </c>
      <c r="J98" s="39">
        <v>2</v>
      </c>
      <c r="K98" s="40">
        <f>J98*$H98</f>
        <v>913028.48</v>
      </c>
      <c r="L98" s="41"/>
      <c r="M98" s="40">
        <f t="shared" si="223"/>
        <v>0</v>
      </c>
      <c r="N98" s="41">
        <v>5</v>
      </c>
      <c r="O98" s="40">
        <f t="shared" si="224"/>
        <v>2282571.2000000002</v>
      </c>
      <c r="P98" s="41"/>
      <c r="Q98" s="40">
        <f t="shared" si="225"/>
        <v>0</v>
      </c>
      <c r="R98" s="41"/>
      <c r="S98" s="40">
        <f t="shared" si="226"/>
        <v>0</v>
      </c>
      <c r="T98" s="41"/>
      <c r="U98" s="40">
        <f t="shared" si="227"/>
        <v>0</v>
      </c>
      <c r="V98" s="41"/>
      <c r="W98" s="40">
        <f t="shared" si="228"/>
        <v>0</v>
      </c>
      <c r="X98" s="41"/>
      <c r="Y98" s="40">
        <f t="shared" si="235"/>
        <v>0</v>
      </c>
      <c r="Z98" s="41"/>
      <c r="AA98" s="40">
        <f t="shared" si="229"/>
        <v>0</v>
      </c>
      <c r="AB98" s="41"/>
      <c r="AC98" s="40">
        <f t="shared" si="230"/>
        <v>0</v>
      </c>
      <c r="AD98" s="41"/>
      <c r="AE98" s="40">
        <f t="shared" si="231"/>
        <v>0</v>
      </c>
      <c r="AF98" s="41"/>
      <c r="AG98" s="40">
        <f t="shared" si="232"/>
        <v>0</v>
      </c>
      <c r="AH98" s="41"/>
      <c r="AI98" s="40">
        <f t="shared" si="233"/>
        <v>0</v>
      </c>
      <c r="AJ98" s="40"/>
      <c r="AK98" s="40"/>
      <c r="AL98" s="40">
        <f t="shared" si="234"/>
        <v>7</v>
      </c>
      <c r="AM98" s="42">
        <f t="shared" si="234"/>
        <v>3195599.68</v>
      </c>
    </row>
    <row r="99" spans="1:39" s="2" customFormat="1" x14ac:dyDescent="0.25">
      <c r="A99" s="34"/>
      <c r="B99" s="119"/>
      <c r="C99" s="35" t="s">
        <v>120</v>
      </c>
      <c r="D99" s="36">
        <v>1.4</v>
      </c>
      <c r="E99" s="36">
        <v>1.68</v>
      </c>
      <c r="F99" s="37">
        <v>335251</v>
      </c>
      <c r="G99" s="34">
        <v>0.15</v>
      </c>
      <c r="H99" s="38">
        <f t="shared" si="206"/>
        <v>355366.06</v>
      </c>
      <c r="I99" s="38">
        <f t="shared" si="207"/>
        <v>369446.60199999996</v>
      </c>
      <c r="J99" s="39"/>
      <c r="K99" s="40">
        <f>J99*$H99</f>
        <v>0</v>
      </c>
      <c r="L99" s="41"/>
      <c r="M99" s="40">
        <f t="shared" si="223"/>
        <v>0</v>
      </c>
      <c r="N99" s="41"/>
      <c r="O99" s="40">
        <f t="shared" si="224"/>
        <v>0</v>
      </c>
      <c r="P99" s="41"/>
      <c r="Q99" s="40">
        <f t="shared" si="225"/>
        <v>0</v>
      </c>
      <c r="R99" s="41"/>
      <c r="S99" s="40">
        <f t="shared" si="226"/>
        <v>0</v>
      </c>
      <c r="T99" s="41"/>
      <c r="U99" s="40">
        <f t="shared" si="227"/>
        <v>0</v>
      </c>
      <c r="V99" s="41"/>
      <c r="W99" s="40">
        <f t="shared" si="228"/>
        <v>0</v>
      </c>
      <c r="X99" s="41"/>
      <c r="Y99" s="40">
        <f t="shared" si="235"/>
        <v>0</v>
      </c>
      <c r="Z99" s="41"/>
      <c r="AA99" s="40">
        <f t="shared" si="229"/>
        <v>0</v>
      </c>
      <c r="AB99" s="41"/>
      <c r="AC99" s="40">
        <f t="shared" si="230"/>
        <v>0</v>
      </c>
      <c r="AD99" s="41"/>
      <c r="AE99" s="40">
        <f t="shared" si="231"/>
        <v>0</v>
      </c>
      <c r="AF99" s="41"/>
      <c r="AG99" s="40">
        <f t="shared" si="232"/>
        <v>0</v>
      </c>
      <c r="AH99" s="41"/>
      <c r="AI99" s="40">
        <f t="shared" si="233"/>
        <v>0</v>
      </c>
      <c r="AJ99" s="40"/>
      <c r="AK99" s="40"/>
      <c r="AL99" s="40">
        <f t="shared" si="234"/>
        <v>0</v>
      </c>
      <c r="AM99" s="42">
        <f t="shared" si="234"/>
        <v>0</v>
      </c>
    </row>
    <row r="100" spans="1:39" s="2" customFormat="1" x14ac:dyDescent="0.25">
      <c r="A100" s="34"/>
      <c r="B100" s="119"/>
      <c r="C100" s="35" t="s">
        <v>121</v>
      </c>
      <c r="D100" s="36">
        <v>1.4</v>
      </c>
      <c r="E100" s="36">
        <v>1.68</v>
      </c>
      <c r="F100" s="37">
        <v>474456</v>
      </c>
      <c r="G100" s="34">
        <v>0.12</v>
      </c>
      <c r="H100" s="38">
        <f t="shared" si="206"/>
        <v>497229.88800000004</v>
      </c>
      <c r="I100" s="38">
        <f t="shared" si="207"/>
        <v>513171.60959999997</v>
      </c>
      <c r="J100" s="56">
        <v>5</v>
      </c>
      <c r="K100" s="40">
        <f t="shared" si="222"/>
        <v>2486149.4400000004</v>
      </c>
      <c r="L100" s="41">
        <v>15</v>
      </c>
      <c r="M100" s="40">
        <f t="shared" si="223"/>
        <v>7458448.3200000003</v>
      </c>
      <c r="N100" s="41"/>
      <c r="O100" s="40">
        <f t="shared" si="224"/>
        <v>0</v>
      </c>
      <c r="P100" s="41"/>
      <c r="Q100" s="40">
        <f t="shared" si="225"/>
        <v>0</v>
      </c>
      <c r="R100" s="41"/>
      <c r="S100" s="40">
        <f t="shared" si="226"/>
        <v>0</v>
      </c>
      <c r="T100" s="41"/>
      <c r="U100" s="40">
        <f t="shared" si="227"/>
        <v>0</v>
      </c>
      <c r="V100" s="41"/>
      <c r="W100" s="40">
        <f t="shared" si="228"/>
        <v>0</v>
      </c>
      <c r="X100" s="41"/>
      <c r="Y100" s="40">
        <f t="shared" si="235"/>
        <v>0</v>
      </c>
      <c r="Z100" s="41"/>
      <c r="AA100" s="40">
        <f t="shared" si="229"/>
        <v>0</v>
      </c>
      <c r="AB100" s="41"/>
      <c r="AC100" s="40">
        <f t="shared" si="230"/>
        <v>0</v>
      </c>
      <c r="AD100" s="41"/>
      <c r="AE100" s="40">
        <f t="shared" si="231"/>
        <v>0</v>
      </c>
      <c r="AF100" s="41"/>
      <c r="AG100" s="40">
        <f t="shared" si="232"/>
        <v>0</v>
      </c>
      <c r="AH100" s="41"/>
      <c r="AI100" s="40">
        <f t="shared" si="233"/>
        <v>0</v>
      </c>
      <c r="AJ100" s="40"/>
      <c r="AK100" s="40"/>
      <c r="AL100" s="40">
        <f t="shared" si="234"/>
        <v>20</v>
      </c>
      <c r="AM100" s="42">
        <f t="shared" si="234"/>
        <v>9944597.7600000016</v>
      </c>
    </row>
    <row r="101" spans="1:39" s="2" customFormat="1" x14ac:dyDescent="0.25">
      <c r="A101" s="34"/>
      <c r="B101" s="119"/>
      <c r="C101" s="35" t="s">
        <v>122</v>
      </c>
      <c r="D101" s="36">
        <v>1.4</v>
      </c>
      <c r="E101" s="36">
        <v>1.68</v>
      </c>
      <c r="F101" s="37">
        <v>246935</v>
      </c>
      <c r="G101" s="34">
        <v>0.17</v>
      </c>
      <c r="H101" s="38">
        <f t="shared" si="206"/>
        <v>263726.58</v>
      </c>
      <c r="I101" s="38">
        <f t="shared" si="207"/>
        <v>275480.68599999999</v>
      </c>
      <c r="J101" s="80">
        <v>1</v>
      </c>
      <c r="K101" s="40">
        <f t="shared" si="222"/>
        <v>263726.58</v>
      </c>
      <c r="L101" s="41"/>
      <c r="M101" s="40">
        <f t="shared" si="223"/>
        <v>0</v>
      </c>
      <c r="N101" s="41">
        <v>15</v>
      </c>
      <c r="O101" s="40">
        <f t="shared" si="224"/>
        <v>3955898.7</v>
      </c>
      <c r="P101" s="41"/>
      <c r="Q101" s="40"/>
      <c r="R101" s="41"/>
      <c r="S101" s="40"/>
      <c r="T101" s="41"/>
      <c r="U101" s="40"/>
      <c r="V101" s="41"/>
      <c r="W101" s="40"/>
      <c r="X101" s="41"/>
      <c r="Y101" s="40"/>
      <c r="Z101" s="41"/>
      <c r="AA101" s="40"/>
      <c r="AB101" s="41"/>
      <c r="AC101" s="40"/>
      <c r="AD101" s="41"/>
      <c r="AE101" s="40"/>
      <c r="AF101" s="41"/>
      <c r="AG101" s="40"/>
      <c r="AH101" s="41"/>
      <c r="AI101" s="40"/>
      <c r="AJ101" s="40"/>
      <c r="AK101" s="40"/>
      <c r="AL101" s="40">
        <f t="shared" si="234"/>
        <v>16</v>
      </c>
      <c r="AM101" s="42">
        <f t="shared" si="234"/>
        <v>4219625.28</v>
      </c>
    </row>
    <row r="102" spans="1:39" s="2" customFormat="1" x14ac:dyDescent="0.25">
      <c r="A102" s="34"/>
      <c r="B102" s="120"/>
      <c r="C102" s="35" t="s">
        <v>123</v>
      </c>
      <c r="D102" s="36">
        <v>1.4</v>
      </c>
      <c r="E102" s="36">
        <v>1.68</v>
      </c>
      <c r="F102" s="37">
        <v>208961</v>
      </c>
      <c r="G102" s="34">
        <v>0.45</v>
      </c>
      <c r="H102" s="38">
        <f t="shared" si="206"/>
        <v>246573.98000000004</v>
      </c>
      <c r="I102" s="38">
        <f t="shared" si="207"/>
        <v>272903.06599999999</v>
      </c>
      <c r="J102" s="80">
        <v>1</v>
      </c>
      <c r="K102" s="40">
        <f t="shared" si="222"/>
        <v>246573.98000000004</v>
      </c>
      <c r="L102" s="41">
        <v>160</v>
      </c>
      <c r="M102" s="40">
        <f t="shared" si="223"/>
        <v>39451836.800000004</v>
      </c>
      <c r="N102" s="41">
        <v>5</v>
      </c>
      <c r="O102" s="40">
        <f t="shared" si="224"/>
        <v>1232869.9000000001</v>
      </c>
      <c r="P102" s="41"/>
      <c r="Q102" s="40"/>
      <c r="R102" s="41"/>
      <c r="S102" s="40"/>
      <c r="T102" s="41"/>
      <c r="U102" s="40"/>
      <c r="V102" s="41"/>
      <c r="W102" s="40"/>
      <c r="X102" s="41"/>
      <c r="Y102" s="40"/>
      <c r="Z102" s="41"/>
      <c r="AA102" s="40"/>
      <c r="AB102" s="41"/>
      <c r="AC102" s="40"/>
      <c r="AD102" s="41"/>
      <c r="AE102" s="40"/>
      <c r="AF102" s="41"/>
      <c r="AG102" s="40"/>
      <c r="AH102" s="41"/>
      <c r="AI102" s="40"/>
      <c r="AJ102" s="40"/>
      <c r="AK102" s="40"/>
      <c r="AL102" s="40">
        <f t="shared" si="234"/>
        <v>166</v>
      </c>
      <c r="AM102" s="42">
        <f t="shared" si="234"/>
        <v>40931280.68</v>
      </c>
    </row>
    <row r="103" spans="1:39" s="2" customFormat="1" x14ac:dyDescent="0.25">
      <c r="A103" s="34"/>
      <c r="B103" s="51"/>
      <c r="C103" s="25" t="s">
        <v>124</v>
      </c>
      <c r="D103" s="61"/>
      <c r="E103" s="61"/>
      <c r="F103" s="62"/>
      <c r="G103" s="63"/>
      <c r="H103" s="64">
        <f t="shared" si="206"/>
        <v>0</v>
      </c>
      <c r="I103" s="64">
        <f t="shared" si="207"/>
        <v>0</v>
      </c>
      <c r="J103" s="65">
        <f t="shared" ref="J103:AM103" si="236">SUM(J104:J106)</f>
        <v>80</v>
      </c>
      <c r="K103" s="46">
        <f t="shared" si="236"/>
        <v>12784954.800000001</v>
      </c>
      <c r="L103" s="46">
        <f t="shared" si="236"/>
        <v>0</v>
      </c>
      <c r="M103" s="46">
        <f>SUM(M104:M106)</f>
        <v>0</v>
      </c>
      <c r="N103" s="46">
        <f t="shared" si="236"/>
        <v>40</v>
      </c>
      <c r="O103" s="46">
        <f>SUM(O104:O106)</f>
        <v>5687150.3999999994</v>
      </c>
      <c r="P103" s="46">
        <f t="shared" si="236"/>
        <v>0</v>
      </c>
      <c r="Q103" s="46">
        <f>SUM(Q104:Q106)</f>
        <v>0</v>
      </c>
      <c r="R103" s="46">
        <f t="shared" si="236"/>
        <v>0</v>
      </c>
      <c r="S103" s="46">
        <f>SUM(S104:S106)</f>
        <v>0</v>
      </c>
      <c r="T103" s="46">
        <f t="shared" si="236"/>
        <v>0</v>
      </c>
      <c r="U103" s="46">
        <f>SUM(U104:U106)</f>
        <v>0</v>
      </c>
      <c r="V103" s="46">
        <f t="shared" ref="V103" si="237">SUM(V104:V106)</f>
        <v>235</v>
      </c>
      <c r="W103" s="46">
        <f t="shared" ref="W103:X103" si="238">SUM(W104:W106)</f>
        <v>35880653.099999994</v>
      </c>
      <c r="X103" s="46">
        <f t="shared" si="238"/>
        <v>90</v>
      </c>
      <c r="Y103" s="47">
        <f>SUM(Y104:Y106)</f>
        <v>14206742.399999999</v>
      </c>
      <c r="Z103" s="46">
        <f t="shared" si="236"/>
        <v>0</v>
      </c>
      <c r="AA103" s="46">
        <f>SUM(AA104:AA106)</f>
        <v>0</v>
      </c>
      <c r="AB103" s="46">
        <f t="shared" ref="AB103:AC103" si="239">SUM(AB104:AB106)</f>
        <v>0</v>
      </c>
      <c r="AC103" s="46">
        <f t="shared" si="239"/>
        <v>0</v>
      </c>
      <c r="AD103" s="46">
        <f t="shared" si="236"/>
        <v>0</v>
      </c>
      <c r="AE103" s="46">
        <f t="shared" si="236"/>
        <v>0</v>
      </c>
      <c r="AF103" s="46">
        <f t="shared" si="236"/>
        <v>0</v>
      </c>
      <c r="AG103" s="46">
        <f t="shared" si="236"/>
        <v>0</v>
      </c>
      <c r="AH103" s="46">
        <f t="shared" si="236"/>
        <v>0</v>
      </c>
      <c r="AI103" s="46">
        <f t="shared" si="236"/>
        <v>0</v>
      </c>
      <c r="AJ103" s="48"/>
      <c r="AK103" s="48"/>
      <c r="AL103" s="46">
        <f t="shared" si="236"/>
        <v>445</v>
      </c>
      <c r="AM103" s="49">
        <f t="shared" si="236"/>
        <v>68559500.700000003</v>
      </c>
    </row>
    <row r="104" spans="1:39" s="2" customFormat="1" x14ac:dyDescent="0.25">
      <c r="A104" s="34">
        <v>0.28999999999999998</v>
      </c>
      <c r="B104" s="118" t="s">
        <v>124</v>
      </c>
      <c r="C104" s="35" t="s">
        <v>125</v>
      </c>
      <c r="D104" s="36">
        <v>1.4</v>
      </c>
      <c r="E104" s="36">
        <v>1.68</v>
      </c>
      <c r="F104" s="37">
        <v>126045</v>
      </c>
      <c r="G104" s="34">
        <v>0.32</v>
      </c>
      <c r="H104" s="38">
        <f t="shared" si="206"/>
        <v>142178.75999999998</v>
      </c>
      <c r="I104" s="38">
        <f t="shared" si="207"/>
        <v>153472.39199999999</v>
      </c>
      <c r="J104" s="56">
        <v>60</v>
      </c>
      <c r="K104" s="40">
        <f t="shared" ref="K104:K106" si="240">J104*$H104</f>
        <v>8530725.5999999996</v>
      </c>
      <c r="L104" s="41"/>
      <c r="M104" s="40">
        <f t="shared" ref="M104:M106" si="241">L104*$H104</f>
        <v>0</v>
      </c>
      <c r="N104" s="41">
        <v>40</v>
      </c>
      <c r="O104" s="40">
        <f t="shared" ref="O104:O106" si="242">N104*$H104</f>
        <v>5687150.3999999994</v>
      </c>
      <c r="P104" s="41"/>
      <c r="Q104" s="40">
        <f t="shared" ref="Q104:Q106" si="243">P104*$H104</f>
        <v>0</v>
      </c>
      <c r="R104" s="41"/>
      <c r="S104" s="40">
        <f t="shared" ref="S104:S106" si="244">R104*$H104</f>
        <v>0</v>
      </c>
      <c r="T104" s="41"/>
      <c r="U104" s="40">
        <f t="shared" ref="U104:U106" si="245">T104*$H104</f>
        <v>0</v>
      </c>
      <c r="V104" s="41">
        <v>200</v>
      </c>
      <c r="W104" s="40">
        <f t="shared" ref="W104:W106" si="246">V104*$H104</f>
        <v>28435751.999999996</v>
      </c>
      <c r="X104" s="41">
        <v>70</v>
      </c>
      <c r="Y104" s="40">
        <f>X104*$H104</f>
        <v>9952513.1999999993</v>
      </c>
      <c r="Z104" s="41"/>
      <c r="AA104" s="40">
        <f t="shared" ref="AA104:AA106" si="247">Z104*$H104</f>
        <v>0</v>
      </c>
      <c r="AB104" s="41"/>
      <c r="AC104" s="40">
        <f t="shared" ref="AC104:AC106" si="248">AB104*$I104</f>
        <v>0</v>
      </c>
      <c r="AD104" s="41"/>
      <c r="AE104" s="40">
        <f t="shared" ref="AE104:AE106" si="249">AD104*$I104</f>
        <v>0</v>
      </c>
      <c r="AF104" s="41"/>
      <c r="AG104" s="40">
        <f t="shared" ref="AG104:AG106" si="250">AF104*$I104</f>
        <v>0</v>
      </c>
      <c r="AH104" s="41"/>
      <c r="AI104" s="40">
        <f t="shared" ref="AI104:AI106" si="251">AH104*$I104</f>
        <v>0</v>
      </c>
      <c r="AJ104" s="40"/>
      <c r="AK104" s="40"/>
      <c r="AL104" s="40">
        <f t="shared" ref="AL104:AM106" si="252">J104+L104+N104+P104+R104+T104+V104+X104+Z104+AB104+AD104+AF104+AH104</f>
        <v>370</v>
      </c>
      <c r="AM104" s="42">
        <f t="shared" si="252"/>
        <v>52606141.200000003</v>
      </c>
    </row>
    <row r="105" spans="1:39" s="2" customFormat="1" x14ac:dyDescent="0.25">
      <c r="A105" s="34">
        <v>0.32</v>
      </c>
      <c r="B105" s="119"/>
      <c r="C105" s="35" t="s">
        <v>126</v>
      </c>
      <c r="D105" s="36">
        <v>1.4</v>
      </c>
      <c r="E105" s="36">
        <v>1.68</v>
      </c>
      <c r="F105" s="37">
        <v>186589</v>
      </c>
      <c r="G105" s="34">
        <v>0.35</v>
      </c>
      <c r="H105" s="38">
        <f t="shared" si="206"/>
        <v>212711.46</v>
      </c>
      <c r="I105" s="38">
        <f t="shared" si="207"/>
        <v>230997.182</v>
      </c>
      <c r="J105" s="56">
        <v>20</v>
      </c>
      <c r="K105" s="40">
        <f t="shared" si="240"/>
        <v>4254229.2</v>
      </c>
      <c r="L105" s="41"/>
      <c r="M105" s="40">
        <f t="shared" si="241"/>
        <v>0</v>
      </c>
      <c r="N105" s="41"/>
      <c r="O105" s="40">
        <f t="shared" si="242"/>
        <v>0</v>
      </c>
      <c r="P105" s="41"/>
      <c r="Q105" s="40">
        <f t="shared" si="243"/>
        <v>0</v>
      </c>
      <c r="R105" s="41"/>
      <c r="S105" s="40">
        <f t="shared" si="244"/>
        <v>0</v>
      </c>
      <c r="T105" s="41"/>
      <c r="U105" s="40">
        <f t="shared" si="245"/>
        <v>0</v>
      </c>
      <c r="V105" s="41">
        <v>35</v>
      </c>
      <c r="W105" s="40">
        <f t="shared" si="246"/>
        <v>7444901.0999999996</v>
      </c>
      <c r="X105" s="41">
        <v>20</v>
      </c>
      <c r="Y105" s="40">
        <f>X105*$H105</f>
        <v>4254229.2</v>
      </c>
      <c r="Z105" s="41"/>
      <c r="AA105" s="40">
        <f t="shared" si="247"/>
        <v>0</v>
      </c>
      <c r="AB105" s="41"/>
      <c r="AC105" s="40">
        <f t="shared" si="248"/>
        <v>0</v>
      </c>
      <c r="AD105" s="41"/>
      <c r="AE105" s="40">
        <f t="shared" si="249"/>
        <v>0</v>
      </c>
      <c r="AF105" s="41"/>
      <c r="AG105" s="40">
        <f t="shared" si="250"/>
        <v>0</v>
      </c>
      <c r="AH105" s="41"/>
      <c r="AI105" s="40">
        <f t="shared" si="251"/>
        <v>0</v>
      </c>
      <c r="AJ105" s="40"/>
      <c r="AK105" s="40"/>
      <c r="AL105" s="40">
        <f t="shared" si="252"/>
        <v>75</v>
      </c>
      <c r="AM105" s="42">
        <f t="shared" si="252"/>
        <v>15953359.5</v>
      </c>
    </row>
    <row r="106" spans="1:39" s="2" customFormat="1" x14ac:dyDescent="0.25">
      <c r="A106" s="34"/>
      <c r="B106" s="120"/>
      <c r="C106" s="35" t="s">
        <v>127</v>
      </c>
      <c r="D106" s="36">
        <v>1.4</v>
      </c>
      <c r="E106" s="36">
        <v>1.68</v>
      </c>
      <c r="F106" s="37">
        <v>124341</v>
      </c>
      <c r="G106" s="34">
        <v>0.18</v>
      </c>
      <c r="H106" s="38">
        <f t="shared" si="206"/>
        <v>133293.552</v>
      </c>
      <c r="I106" s="38">
        <f t="shared" si="207"/>
        <v>139560.33840000001</v>
      </c>
      <c r="J106" s="39"/>
      <c r="K106" s="40">
        <f t="shared" si="240"/>
        <v>0</v>
      </c>
      <c r="L106" s="41"/>
      <c r="M106" s="40">
        <f t="shared" si="241"/>
        <v>0</v>
      </c>
      <c r="N106" s="41"/>
      <c r="O106" s="40">
        <f t="shared" si="242"/>
        <v>0</v>
      </c>
      <c r="P106" s="41"/>
      <c r="Q106" s="40">
        <f t="shared" si="243"/>
        <v>0</v>
      </c>
      <c r="R106" s="41"/>
      <c r="S106" s="40">
        <f t="shared" si="244"/>
        <v>0</v>
      </c>
      <c r="T106" s="41"/>
      <c r="U106" s="40">
        <f t="shared" si="245"/>
        <v>0</v>
      </c>
      <c r="V106" s="41"/>
      <c r="W106" s="40">
        <f t="shared" si="246"/>
        <v>0</v>
      </c>
      <c r="X106" s="41"/>
      <c r="Y106" s="40">
        <f t="shared" ref="Y106" si="253">X106*$H106</f>
        <v>0</v>
      </c>
      <c r="Z106" s="41"/>
      <c r="AA106" s="40">
        <f t="shared" si="247"/>
        <v>0</v>
      </c>
      <c r="AB106" s="41"/>
      <c r="AC106" s="40">
        <f t="shared" si="248"/>
        <v>0</v>
      </c>
      <c r="AD106" s="41"/>
      <c r="AE106" s="40">
        <f t="shared" si="249"/>
        <v>0</v>
      </c>
      <c r="AF106" s="41"/>
      <c r="AG106" s="40">
        <f t="shared" si="250"/>
        <v>0</v>
      </c>
      <c r="AH106" s="41"/>
      <c r="AI106" s="40">
        <f t="shared" si="251"/>
        <v>0</v>
      </c>
      <c r="AJ106" s="40"/>
      <c r="AK106" s="40"/>
      <c r="AL106" s="40">
        <f t="shared" si="252"/>
        <v>0</v>
      </c>
      <c r="AM106" s="42">
        <f t="shared" si="252"/>
        <v>0</v>
      </c>
    </row>
    <row r="107" spans="1:39" s="2" customFormat="1" x14ac:dyDescent="0.25">
      <c r="A107" s="34"/>
      <c r="B107" s="52"/>
      <c r="C107" s="25" t="s">
        <v>128</v>
      </c>
      <c r="D107" s="61"/>
      <c r="E107" s="61"/>
      <c r="F107" s="62"/>
      <c r="G107" s="63"/>
      <c r="H107" s="64">
        <f t="shared" si="206"/>
        <v>0</v>
      </c>
      <c r="I107" s="64">
        <f t="shared" si="207"/>
        <v>0</v>
      </c>
      <c r="J107" s="77">
        <f>SUM(J108:J111)</f>
        <v>86</v>
      </c>
      <c r="K107" s="77">
        <f t="shared" ref="K107:AL107" si="254">SUM(K108:K111)</f>
        <v>20684774.880000003</v>
      </c>
      <c r="L107" s="77">
        <f t="shared" si="254"/>
        <v>0</v>
      </c>
      <c r="M107" s="77">
        <f t="shared" si="254"/>
        <v>0</v>
      </c>
      <c r="N107" s="77">
        <f t="shared" si="254"/>
        <v>6</v>
      </c>
      <c r="O107" s="77">
        <f t="shared" si="254"/>
        <v>1429135.344</v>
      </c>
      <c r="P107" s="77">
        <f t="shared" si="254"/>
        <v>0</v>
      </c>
      <c r="Q107" s="77">
        <f t="shared" si="254"/>
        <v>0</v>
      </c>
      <c r="R107" s="77">
        <f t="shared" si="254"/>
        <v>0</v>
      </c>
      <c r="S107" s="77">
        <f t="shared" si="254"/>
        <v>0</v>
      </c>
      <c r="T107" s="77">
        <f t="shared" si="254"/>
        <v>0</v>
      </c>
      <c r="U107" s="77">
        <f t="shared" si="254"/>
        <v>0</v>
      </c>
      <c r="V107" s="77">
        <f t="shared" si="254"/>
        <v>4</v>
      </c>
      <c r="W107" s="77">
        <f t="shared" si="254"/>
        <v>952756.89600000007</v>
      </c>
      <c r="X107" s="77">
        <f t="shared" si="254"/>
        <v>3</v>
      </c>
      <c r="Y107" s="77">
        <f>SUM(Y108:Y111)</f>
        <v>742350.44800000009</v>
      </c>
      <c r="Z107" s="77">
        <f t="shared" si="254"/>
        <v>40</v>
      </c>
      <c r="AA107" s="77">
        <f t="shared" si="254"/>
        <v>9555351.7360000014</v>
      </c>
      <c r="AB107" s="77">
        <f t="shared" si="254"/>
        <v>0</v>
      </c>
      <c r="AC107" s="77">
        <f t="shared" si="254"/>
        <v>0</v>
      </c>
      <c r="AD107" s="77">
        <f t="shared" si="254"/>
        <v>0</v>
      </c>
      <c r="AE107" s="77">
        <f t="shared" si="254"/>
        <v>0</v>
      </c>
      <c r="AF107" s="77">
        <f t="shared" si="254"/>
        <v>0</v>
      </c>
      <c r="AG107" s="77">
        <f t="shared" si="254"/>
        <v>0</v>
      </c>
      <c r="AH107" s="77">
        <f t="shared" si="254"/>
        <v>0</v>
      </c>
      <c r="AI107" s="77">
        <f t="shared" si="254"/>
        <v>0</v>
      </c>
      <c r="AJ107" s="77">
        <f t="shared" si="254"/>
        <v>0</v>
      </c>
      <c r="AK107" s="77">
        <f t="shared" si="254"/>
        <v>0</v>
      </c>
      <c r="AL107" s="77">
        <f t="shared" si="254"/>
        <v>139</v>
      </c>
      <c r="AM107" s="82">
        <f>SUM(AM108:AM111)</f>
        <v>33364369.304000005</v>
      </c>
    </row>
    <row r="108" spans="1:39" s="2" customFormat="1" x14ac:dyDescent="0.25">
      <c r="A108" s="34">
        <v>0.2</v>
      </c>
      <c r="B108" s="118" t="s">
        <v>128</v>
      </c>
      <c r="C108" s="35" t="s">
        <v>129</v>
      </c>
      <c r="D108" s="36">
        <v>1.4</v>
      </c>
      <c r="E108" s="36">
        <v>1.68</v>
      </c>
      <c r="F108" s="69">
        <v>218122</v>
      </c>
      <c r="G108" s="34">
        <v>0.23</v>
      </c>
      <c r="H108" s="38">
        <f t="shared" si="206"/>
        <v>238189.22400000002</v>
      </c>
      <c r="I108" s="38">
        <f t="shared" si="207"/>
        <v>252236.28080000001</v>
      </c>
      <c r="J108" s="56">
        <v>80</v>
      </c>
      <c r="K108" s="40">
        <f t="shared" ref="K108:K111" si="255">J108*$H108</f>
        <v>19055137.920000002</v>
      </c>
      <c r="L108" s="41"/>
      <c r="M108" s="40">
        <f t="shared" ref="M108:M109" si="256">L108*$H108</f>
        <v>0</v>
      </c>
      <c r="N108" s="41">
        <v>6</v>
      </c>
      <c r="O108" s="40">
        <f t="shared" ref="O108:O109" si="257">N108*$H108</f>
        <v>1429135.344</v>
      </c>
      <c r="P108" s="41"/>
      <c r="Q108" s="40">
        <f t="shared" ref="Q108:Q109" si="258">P108*$H108</f>
        <v>0</v>
      </c>
      <c r="R108" s="41"/>
      <c r="S108" s="40">
        <f t="shared" ref="S108:S109" si="259">R108*$H108</f>
        <v>0</v>
      </c>
      <c r="T108" s="41"/>
      <c r="U108" s="40">
        <f t="shared" ref="U108:U109" si="260">T108*$H108</f>
        <v>0</v>
      </c>
      <c r="V108" s="41">
        <v>4</v>
      </c>
      <c r="W108" s="40">
        <f t="shared" ref="W108:W109" si="261">V108*$H108</f>
        <v>952756.89600000007</v>
      </c>
      <c r="X108" s="41">
        <v>2</v>
      </c>
      <c r="Y108" s="40">
        <f>X108*$H108</f>
        <v>476378.44800000003</v>
      </c>
      <c r="Z108" s="41">
        <v>39</v>
      </c>
      <c r="AA108" s="40">
        <f t="shared" ref="AA108:AA109" si="262">Z108*$H108</f>
        <v>9289379.7360000014</v>
      </c>
      <c r="AB108" s="41"/>
      <c r="AC108" s="40">
        <f t="shared" ref="AC108:AC109" si="263">AB108*$I108</f>
        <v>0</v>
      </c>
      <c r="AD108" s="41"/>
      <c r="AE108" s="40">
        <f t="shared" ref="AE108:AE109" si="264">AD108*$I108</f>
        <v>0</v>
      </c>
      <c r="AF108" s="41"/>
      <c r="AG108" s="40">
        <f t="shared" ref="AG108:AG109" si="265">AF108*$I108</f>
        <v>0</v>
      </c>
      <c r="AH108" s="41"/>
      <c r="AI108" s="40">
        <f t="shared" ref="AI108:AI109" si="266">AH108*$I108</f>
        <v>0</v>
      </c>
      <c r="AJ108" s="40"/>
      <c r="AK108" s="40"/>
      <c r="AL108" s="40">
        <f t="shared" ref="AL108:AM111" si="267">J108+L108+N108+P108+R108+T108+V108+X108+Z108+AB108+AD108+AF108+AH108</f>
        <v>131</v>
      </c>
      <c r="AM108" s="42">
        <f t="shared" si="267"/>
        <v>31202788.344000004</v>
      </c>
    </row>
    <row r="109" spans="1:39" s="2" customFormat="1" x14ac:dyDescent="0.25">
      <c r="A109" s="34">
        <v>0.27</v>
      </c>
      <c r="B109" s="119"/>
      <c r="C109" s="35" t="s">
        <v>130</v>
      </c>
      <c r="D109" s="36">
        <v>1.4</v>
      </c>
      <c r="E109" s="36">
        <v>1.68</v>
      </c>
      <c r="F109" s="69">
        <v>237475</v>
      </c>
      <c r="G109" s="34">
        <v>0.3</v>
      </c>
      <c r="H109" s="38">
        <f t="shared" si="206"/>
        <v>265972</v>
      </c>
      <c r="I109" s="38">
        <f t="shared" si="207"/>
        <v>285919.89999999997</v>
      </c>
      <c r="J109" s="56">
        <v>5</v>
      </c>
      <c r="K109" s="40">
        <f t="shared" si="255"/>
        <v>1329860</v>
      </c>
      <c r="L109" s="41"/>
      <c r="M109" s="40">
        <f t="shared" si="256"/>
        <v>0</v>
      </c>
      <c r="N109" s="41"/>
      <c r="O109" s="40">
        <f t="shared" si="257"/>
        <v>0</v>
      </c>
      <c r="P109" s="41"/>
      <c r="Q109" s="40">
        <f t="shared" si="258"/>
        <v>0</v>
      </c>
      <c r="R109" s="41"/>
      <c r="S109" s="40">
        <f t="shared" si="259"/>
        <v>0</v>
      </c>
      <c r="T109" s="41"/>
      <c r="U109" s="40">
        <f t="shared" si="260"/>
        <v>0</v>
      </c>
      <c r="V109" s="41"/>
      <c r="W109" s="40">
        <f t="shared" si="261"/>
        <v>0</v>
      </c>
      <c r="X109" s="41">
        <v>1</v>
      </c>
      <c r="Y109" s="40">
        <f>X109*$H109</f>
        <v>265972</v>
      </c>
      <c r="Z109" s="41">
        <v>1</v>
      </c>
      <c r="AA109" s="40">
        <f t="shared" si="262"/>
        <v>265972</v>
      </c>
      <c r="AB109" s="41"/>
      <c r="AC109" s="40">
        <f t="shared" si="263"/>
        <v>0</v>
      </c>
      <c r="AD109" s="41"/>
      <c r="AE109" s="40">
        <f t="shared" si="264"/>
        <v>0</v>
      </c>
      <c r="AF109" s="41"/>
      <c r="AG109" s="40">
        <f t="shared" si="265"/>
        <v>0</v>
      </c>
      <c r="AH109" s="41"/>
      <c r="AI109" s="40">
        <f t="shared" si="266"/>
        <v>0</v>
      </c>
      <c r="AJ109" s="40"/>
      <c r="AK109" s="40"/>
      <c r="AL109" s="40">
        <f t="shared" si="267"/>
        <v>7</v>
      </c>
      <c r="AM109" s="42">
        <f t="shared" si="267"/>
        <v>1861804</v>
      </c>
    </row>
    <row r="110" spans="1:39" s="2" customFormat="1" x14ac:dyDescent="0.25">
      <c r="A110" s="34"/>
      <c r="B110" s="119"/>
      <c r="C110" s="35" t="s">
        <v>131</v>
      </c>
      <c r="D110" s="36">
        <v>1.4</v>
      </c>
      <c r="E110" s="36">
        <v>1.68</v>
      </c>
      <c r="F110" s="69">
        <v>267658</v>
      </c>
      <c r="G110" s="34">
        <v>0.3</v>
      </c>
      <c r="H110" s="38">
        <f t="shared" si="206"/>
        <v>299776.95999999996</v>
      </c>
      <c r="I110" s="38">
        <f t="shared" si="207"/>
        <v>322260.23199999996</v>
      </c>
      <c r="J110" s="80">
        <v>1</v>
      </c>
      <c r="K110" s="40">
        <f t="shared" si="255"/>
        <v>299776.95999999996</v>
      </c>
      <c r="L110" s="41"/>
      <c r="M110" s="40"/>
      <c r="N110" s="41"/>
      <c r="O110" s="40"/>
      <c r="P110" s="41"/>
      <c r="Q110" s="40"/>
      <c r="R110" s="41"/>
      <c r="S110" s="40"/>
      <c r="T110" s="41"/>
      <c r="U110" s="40"/>
      <c r="V110" s="41"/>
      <c r="W110" s="40"/>
      <c r="X110" s="41"/>
      <c r="Y110" s="40"/>
      <c r="Z110" s="41"/>
      <c r="AA110" s="40"/>
      <c r="AB110" s="41"/>
      <c r="AC110" s="40"/>
      <c r="AD110" s="41"/>
      <c r="AE110" s="40"/>
      <c r="AF110" s="41"/>
      <c r="AG110" s="40"/>
      <c r="AH110" s="41"/>
      <c r="AI110" s="40"/>
      <c r="AJ110" s="40"/>
      <c r="AK110" s="40"/>
      <c r="AL110" s="40">
        <f t="shared" si="267"/>
        <v>1</v>
      </c>
      <c r="AM110" s="42">
        <f t="shared" si="267"/>
        <v>299776.95999999996</v>
      </c>
    </row>
    <row r="111" spans="1:39" s="2" customFormat="1" x14ac:dyDescent="0.25">
      <c r="A111" s="34"/>
      <c r="B111" s="120"/>
      <c r="C111" s="35" t="s">
        <v>132</v>
      </c>
      <c r="D111" s="36">
        <v>1.4</v>
      </c>
      <c r="E111" s="36">
        <v>1.68</v>
      </c>
      <c r="F111" s="69">
        <v>332048</v>
      </c>
      <c r="G111" s="34">
        <v>0.13</v>
      </c>
      <c r="H111" s="38">
        <f t="shared" si="206"/>
        <v>349314.49600000004</v>
      </c>
      <c r="I111" s="38">
        <f t="shared" si="207"/>
        <v>361401.04320000001</v>
      </c>
      <c r="J111" s="80"/>
      <c r="K111" s="40">
        <f t="shared" si="255"/>
        <v>0</v>
      </c>
      <c r="L111" s="41"/>
      <c r="M111" s="40"/>
      <c r="N111" s="41"/>
      <c r="O111" s="40"/>
      <c r="P111" s="41"/>
      <c r="Q111" s="40"/>
      <c r="R111" s="41"/>
      <c r="S111" s="40"/>
      <c r="T111" s="41"/>
      <c r="U111" s="40"/>
      <c r="V111" s="41"/>
      <c r="W111" s="40"/>
      <c r="X111" s="41"/>
      <c r="Y111" s="40"/>
      <c r="Z111" s="41"/>
      <c r="AA111" s="40"/>
      <c r="AB111" s="41"/>
      <c r="AC111" s="40"/>
      <c r="AD111" s="41"/>
      <c r="AE111" s="40"/>
      <c r="AF111" s="41"/>
      <c r="AG111" s="40"/>
      <c r="AH111" s="41"/>
      <c r="AI111" s="40"/>
      <c r="AJ111" s="40"/>
      <c r="AK111" s="40"/>
      <c r="AL111" s="40">
        <f t="shared" si="267"/>
        <v>0</v>
      </c>
      <c r="AM111" s="42">
        <f t="shared" si="267"/>
        <v>0</v>
      </c>
    </row>
    <row r="112" spans="1:39" s="2" customFormat="1" ht="27" customHeight="1" x14ac:dyDescent="0.25">
      <c r="A112" s="34"/>
      <c r="B112" s="54"/>
      <c r="C112" s="25" t="s">
        <v>133</v>
      </c>
      <c r="D112" s="26"/>
      <c r="E112" s="26"/>
      <c r="F112" s="71"/>
      <c r="G112" s="28"/>
      <c r="H112" s="29"/>
      <c r="I112" s="29"/>
      <c r="J112" s="53">
        <f>J113</f>
        <v>55</v>
      </c>
      <c r="K112" s="72">
        <f>K113</f>
        <v>10342615.800000001</v>
      </c>
      <c r="L112" s="46">
        <f t="shared" ref="L112:AM112" si="268">L113</f>
        <v>0</v>
      </c>
      <c r="M112" s="46">
        <f t="shared" si="268"/>
        <v>0</v>
      </c>
      <c r="N112" s="46">
        <f t="shared" si="268"/>
        <v>0</v>
      </c>
      <c r="O112" s="46">
        <f t="shared" si="268"/>
        <v>0</v>
      </c>
      <c r="P112" s="46">
        <f t="shared" si="268"/>
        <v>0</v>
      </c>
      <c r="Q112" s="46">
        <f t="shared" si="268"/>
        <v>0</v>
      </c>
      <c r="R112" s="46">
        <f t="shared" si="268"/>
        <v>0</v>
      </c>
      <c r="S112" s="46">
        <f t="shared" si="268"/>
        <v>0</v>
      </c>
      <c r="T112" s="46">
        <f t="shared" si="268"/>
        <v>0</v>
      </c>
      <c r="U112" s="46">
        <f t="shared" si="268"/>
        <v>0</v>
      </c>
      <c r="V112" s="46">
        <f t="shared" si="268"/>
        <v>0</v>
      </c>
      <c r="W112" s="46">
        <f t="shared" si="268"/>
        <v>0</v>
      </c>
      <c r="X112" s="46">
        <f t="shared" si="268"/>
        <v>0</v>
      </c>
      <c r="Y112" s="47">
        <f t="shared" si="268"/>
        <v>0</v>
      </c>
      <c r="Z112" s="46">
        <f t="shared" si="268"/>
        <v>0</v>
      </c>
      <c r="AA112" s="46">
        <f t="shared" si="268"/>
        <v>0</v>
      </c>
      <c r="AB112" s="46">
        <f t="shared" si="268"/>
        <v>0</v>
      </c>
      <c r="AC112" s="46">
        <f t="shared" si="268"/>
        <v>0</v>
      </c>
      <c r="AD112" s="46">
        <f t="shared" si="268"/>
        <v>0</v>
      </c>
      <c r="AE112" s="46">
        <f t="shared" si="268"/>
        <v>0</v>
      </c>
      <c r="AF112" s="46">
        <f t="shared" si="268"/>
        <v>0</v>
      </c>
      <c r="AG112" s="46">
        <f t="shared" si="268"/>
        <v>0</v>
      </c>
      <c r="AH112" s="46">
        <f t="shared" si="268"/>
        <v>0</v>
      </c>
      <c r="AI112" s="46">
        <f t="shared" si="268"/>
        <v>0</v>
      </c>
      <c r="AJ112" s="48"/>
      <c r="AK112" s="48"/>
      <c r="AL112" s="46">
        <f t="shared" si="268"/>
        <v>55</v>
      </c>
      <c r="AM112" s="49">
        <f t="shared" si="268"/>
        <v>10342615.800000001</v>
      </c>
    </row>
    <row r="113" spans="1:39" s="2" customFormat="1" ht="24" x14ac:dyDescent="0.25">
      <c r="A113" s="34">
        <v>0.32</v>
      </c>
      <c r="B113" s="51" t="s">
        <v>133</v>
      </c>
      <c r="C113" s="35" t="s">
        <v>134</v>
      </c>
      <c r="D113" s="36">
        <v>1.4</v>
      </c>
      <c r="E113" s="36">
        <v>1.68</v>
      </c>
      <c r="F113" s="37">
        <v>164954</v>
      </c>
      <c r="G113" s="34">
        <v>0.35</v>
      </c>
      <c r="H113" s="38">
        <f t="shared" ref="H113" si="269">F113*(D113*G113+(1-G113))</f>
        <v>188047.56</v>
      </c>
      <c r="I113" s="38">
        <f>F113*(E113*G113+(1-G113))</f>
        <v>204213.052</v>
      </c>
      <c r="J113" s="56">
        <v>55</v>
      </c>
      <c r="K113" s="40">
        <f>J113*$H113</f>
        <v>10342615.800000001</v>
      </c>
      <c r="L113" s="41"/>
      <c r="M113" s="40">
        <f>L113*$H113</f>
        <v>0</v>
      </c>
      <c r="N113" s="41"/>
      <c r="O113" s="40">
        <f>N113*$H113</f>
        <v>0</v>
      </c>
      <c r="P113" s="41"/>
      <c r="Q113" s="40">
        <f>P113*$H113</f>
        <v>0</v>
      </c>
      <c r="R113" s="41"/>
      <c r="S113" s="40">
        <f>R113*$H113</f>
        <v>0</v>
      </c>
      <c r="T113" s="41"/>
      <c r="U113" s="40">
        <f>T113*$H113</f>
        <v>0</v>
      </c>
      <c r="V113" s="41"/>
      <c r="W113" s="40">
        <f>V113*$H113</f>
        <v>0</v>
      </c>
      <c r="X113" s="41"/>
      <c r="Y113" s="40">
        <f>X113*$H113</f>
        <v>0</v>
      </c>
      <c r="Z113" s="41"/>
      <c r="AA113" s="40">
        <f>Z113*$H113</f>
        <v>0</v>
      </c>
      <c r="AB113" s="41"/>
      <c r="AC113" s="40">
        <f>AB113*$I113</f>
        <v>0</v>
      </c>
      <c r="AD113" s="41"/>
      <c r="AE113" s="40">
        <f>AD113*$I113</f>
        <v>0</v>
      </c>
      <c r="AF113" s="41"/>
      <c r="AG113" s="40">
        <f>AF113*$I113</f>
        <v>0</v>
      </c>
      <c r="AH113" s="41"/>
      <c r="AI113" s="40">
        <f>AH113*$I113</f>
        <v>0</v>
      </c>
      <c r="AJ113" s="40"/>
      <c r="AK113" s="40"/>
      <c r="AL113" s="40">
        <f>J113+L113+N113+P113+R113+T113+V113+X113+Z113+AB113+AD113+AF113+AH113</f>
        <v>55</v>
      </c>
      <c r="AM113" s="42">
        <f>K113+M113+O113+Q113+S113+U113+W113+Y113+AA113+AC113+AE113+AG113+AI113</f>
        <v>10342615.800000001</v>
      </c>
    </row>
    <row r="114" spans="1:39" s="2" customFormat="1" x14ac:dyDescent="0.25">
      <c r="A114" s="34"/>
      <c r="B114" s="51"/>
      <c r="C114" s="25" t="s">
        <v>135</v>
      </c>
      <c r="D114" s="26"/>
      <c r="E114" s="26"/>
      <c r="F114" s="27"/>
      <c r="G114" s="28"/>
      <c r="H114" s="29"/>
      <c r="I114" s="29"/>
      <c r="J114" s="53">
        <f>J115+J116</f>
        <v>10</v>
      </c>
      <c r="K114" s="46">
        <f>K115+K116</f>
        <v>2616519.96</v>
      </c>
      <c r="L114" s="46">
        <f t="shared" ref="L114:AM114" si="270">L115+L116</f>
        <v>0</v>
      </c>
      <c r="M114" s="46">
        <f>M115+M116</f>
        <v>0</v>
      </c>
      <c r="N114" s="46">
        <f t="shared" si="270"/>
        <v>0</v>
      </c>
      <c r="O114" s="46">
        <f>O115+O116</f>
        <v>0</v>
      </c>
      <c r="P114" s="46">
        <f t="shared" si="270"/>
        <v>0</v>
      </c>
      <c r="Q114" s="46">
        <f>Q115+Q116</f>
        <v>0</v>
      </c>
      <c r="R114" s="46">
        <f t="shared" si="270"/>
        <v>0</v>
      </c>
      <c r="S114" s="46">
        <f>S115+S116</f>
        <v>0</v>
      </c>
      <c r="T114" s="46">
        <f t="shared" si="270"/>
        <v>0</v>
      </c>
      <c r="U114" s="46">
        <f>U115+U116</f>
        <v>0</v>
      </c>
      <c r="V114" s="46">
        <f t="shared" ref="V114" si="271">V115+V116</f>
        <v>0</v>
      </c>
      <c r="W114" s="46">
        <f t="shared" ref="W114:Y114" si="272">W115+W116</f>
        <v>0</v>
      </c>
      <c r="X114" s="46">
        <f t="shared" si="272"/>
        <v>0</v>
      </c>
      <c r="Y114" s="47">
        <f t="shared" si="272"/>
        <v>0</v>
      </c>
      <c r="Z114" s="46">
        <f t="shared" si="270"/>
        <v>0</v>
      </c>
      <c r="AA114" s="46">
        <f>AA115+AA116</f>
        <v>0</v>
      </c>
      <c r="AB114" s="46">
        <f t="shared" ref="AB114:AC114" si="273">AB115+AB116</f>
        <v>0</v>
      </c>
      <c r="AC114" s="46">
        <f t="shared" si="273"/>
        <v>0</v>
      </c>
      <c r="AD114" s="46">
        <f t="shared" si="270"/>
        <v>0</v>
      </c>
      <c r="AE114" s="46">
        <f t="shared" si="270"/>
        <v>0</v>
      </c>
      <c r="AF114" s="46">
        <f t="shared" si="270"/>
        <v>0</v>
      </c>
      <c r="AG114" s="46">
        <f t="shared" si="270"/>
        <v>0</v>
      </c>
      <c r="AH114" s="46">
        <f t="shared" si="270"/>
        <v>0</v>
      </c>
      <c r="AI114" s="46">
        <f t="shared" si="270"/>
        <v>0</v>
      </c>
      <c r="AJ114" s="48"/>
      <c r="AK114" s="48"/>
      <c r="AL114" s="46">
        <f t="shared" si="270"/>
        <v>10</v>
      </c>
      <c r="AM114" s="49">
        <f t="shared" si="270"/>
        <v>2616519.96</v>
      </c>
    </row>
    <row r="115" spans="1:39" s="2" customFormat="1" x14ac:dyDescent="0.25">
      <c r="A115" s="34">
        <v>0.17</v>
      </c>
      <c r="B115" s="121" t="s">
        <v>135</v>
      </c>
      <c r="C115" s="35" t="s">
        <v>136</v>
      </c>
      <c r="D115" s="36">
        <v>1.4</v>
      </c>
      <c r="E115" s="36">
        <v>1.68</v>
      </c>
      <c r="F115" s="37">
        <v>243171</v>
      </c>
      <c r="G115" s="34">
        <v>0.19</v>
      </c>
      <c r="H115" s="38">
        <f t="shared" ref="H115:H116" si="274">F115*(D115*G115+(1-G115))</f>
        <v>261651.99600000001</v>
      </c>
      <c r="I115" s="38">
        <f t="shared" ref="I115:I116" si="275">F115*(E115*G115+(1-G115))</f>
        <v>274588.69319999998</v>
      </c>
      <c r="J115" s="56">
        <v>10</v>
      </c>
      <c r="K115" s="40">
        <f t="shared" ref="K115:K116" si="276">J115*$H115</f>
        <v>2616519.96</v>
      </c>
      <c r="L115" s="41"/>
      <c r="M115" s="40">
        <f t="shared" ref="M115:M116" si="277">L115*$H115</f>
        <v>0</v>
      </c>
      <c r="N115" s="41"/>
      <c r="O115" s="40">
        <f t="shared" ref="O115:O116" si="278">N115*$H115</f>
        <v>0</v>
      </c>
      <c r="P115" s="41"/>
      <c r="Q115" s="40">
        <f t="shared" ref="Q115:Q116" si="279">P115*$H115</f>
        <v>0</v>
      </c>
      <c r="R115" s="41"/>
      <c r="S115" s="40">
        <f t="shared" ref="S115:S116" si="280">R115*$H115</f>
        <v>0</v>
      </c>
      <c r="T115" s="41"/>
      <c r="U115" s="40">
        <f t="shared" ref="U115:U116" si="281">T115*$H115</f>
        <v>0</v>
      </c>
      <c r="V115" s="41"/>
      <c r="W115" s="40">
        <f t="shared" ref="W115:W116" si="282">V115*$H115</f>
        <v>0</v>
      </c>
      <c r="X115" s="41"/>
      <c r="Y115" s="40">
        <f t="shared" ref="Y115:Y116" si="283">X115*$H115</f>
        <v>0</v>
      </c>
      <c r="Z115" s="41"/>
      <c r="AA115" s="40">
        <f t="shared" ref="AA115:AA116" si="284">Z115*$H115</f>
        <v>0</v>
      </c>
      <c r="AB115" s="41"/>
      <c r="AC115" s="40">
        <f t="shared" ref="AC115:AC116" si="285">AB115*$I115</f>
        <v>0</v>
      </c>
      <c r="AD115" s="41"/>
      <c r="AE115" s="40">
        <f t="shared" ref="AE115:AE116" si="286">AD115*$I115</f>
        <v>0</v>
      </c>
      <c r="AF115" s="41"/>
      <c r="AG115" s="40">
        <f t="shared" ref="AG115:AG116" si="287">AF115*$I115</f>
        <v>0</v>
      </c>
      <c r="AH115" s="41"/>
      <c r="AI115" s="40">
        <f t="shared" ref="AI115:AI116" si="288">AH115*$I115</f>
        <v>0</v>
      </c>
      <c r="AJ115" s="40"/>
      <c r="AK115" s="40"/>
      <c r="AL115" s="40">
        <f>J115+L115+N115+P115+R115+T115+V115+X115+Z115+AB115+AD115+AF115+AH115</f>
        <v>10</v>
      </c>
      <c r="AM115" s="42">
        <f>K115+M115+O115+Q115+S115+U115+W115+Y115+AA115+AC115+AE115+AG115+AI115</f>
        <v>2616519.96</v>
      </c>
    </row>
    <row r="116" spans="1:39" s="2" customFormat="1" x14ac:dyDescent="0.25">
      <c r="A116" s="34">
        <v>0.32</v>
      </c>
      <c r="B116" s="121"/>
      <c r="C116" s="35" t="s">
        <v>137</v>
      </c>
      <c r="D116" s="36">
        <v>1.4</v>
      </c>
      <c r="E116" s="36">
        <v>1.68</v>
      </c>
      <c r="F116" s="37">
        <v>137128</v>
      </c>
      <c r="G116" s="34">
        <v>0.35</v>
      </c>
      <c r="H116" s="38">
        <f t="shared" si="274"/>
        <v>156325.91999999998</v>
      </c>
      <c r="I116" s="38">
        <f t="shared" si="275"/>
        <v>169764.46400000001</v>
      </c>
      <c r="J116" s="39"/>
      <c r="K116" s="40">
        <f t="shared" si="276"/>
        <v>0</v>
      </c>
      <c r="L116" s="41"/>
      <c r="M116" s="40">
        <f t="shared" si="277"/>
        <v>0</v>
      </c>
      <c r="N116" s="41"/>
      <c r="O116" s="40">
        <f t="shared" si="278"/>
        <v>0</v>
      </c>
      <c r="P116" s="41"/>
      <c r="Q116" s="40">
        <f t="shared" si="279"/>
        <v>0</v>
      </c>
      <c r="R116" s="41"/>
      <c r="S116" s="40">
        <f t="shared" si="280"/>
        <v>0</v>
      </c>
      <c r="T116" s="41"/>
      <c r="U116" s="40">
        <f t="shared" si="281"/>
        <v>0</v>
      </c>
      <c r="V116" s="41"/>
      <c r="W116" s="40">
        <f t="shared" si="282"/>
        <v>0</v>
      </c>
      <c r="X116" s="41"/>
      <c r="Y116" s="40">
        <f t="shared" si="283"/>
        <v>0</v>
      </c>
      <c r="Z116" s="41"/>
      <c r="AA116" s="40">
        <f t="shared" si="284"/>
        <v>0</v>
      </c>
      <c r="AB116" s="41"/>
      <c r="AC116" s="40">
        <f t="shared" si="285"/>
        <v>0</v>
      </c>
      <c r="AD116" s="41"/>
      <c r="AE116" s="40">
        <f t="shared" si="286"/>
        <v>0</v>
      </c>
      <c r="AF116" s="41"/>
      <c r="AG116" s="40">
        <f t="shared" si="287"/>
        <v>0</v>
      </c>
      <c r="AH116" s="41"/>
      <c r="AI116" s="40">
        <f t="shared" si="288"/>
        <v>0</v>
      </c>
      <c r="AJ116" s="40"/>
      <c r="AK116" s="40"/>
      <c r="AL116" s="40">
        <f>J116+L116+N116+P116+R116+T116+V116+X116+Z116+AB116+AD116+AF116+AH116</f>
        <v>0</v>
      </c>
      <c r="AM116" s="42">
        <f>K116+M116+O116+Q116+S116+U116+W116+Y116+AA116+AC116+AE116+AG116+AI116</f>
        <v>0</v>
      </c>
    </row>
    <row r="117" spans="1:39" s="7" customFormat="1" x14ac:dyDescent="0.25">
      <c r="A117" s="83"/>
      <c r="B117" s="84"/>
      <c r="C117" s="85" t="s">
        <v>138</v>
      </c>
      <c r="D117" s="85"/>
      <c r="E117" s="85"/>
      <c r="F117" s="86"/>
      <c r="G117" s="85"/>
      <c r="H117" s="85"/>
      <c r="I117" s="85"/>
      <c r="J117" s="85">
        <f t="shared" ref="J117:AM117" si="289">J9+J14+J16+J19+J21+J23+J26+J34+J37+J45+J49+J54+J63+J65+J90+J93+J103+J107+J112+J114</f>
        <v>3199</v>
      </c>
      <c r="K117" s="85">
        <f t="shared" si="289"/>
        <v>795667518.92400002</v>
      </c>
      <c r="L117" s="85">
        <f t="shared" si="289"/>
        <v>2102</v>
      </c>
      <c r="M117" s="85">
        <f t="shared" si="289"/>
        <v>551369654.02800012</v>
      </c>
      <c r="N117" s="85">
        <f t="shared" si="289"/>
        <v>183</v>
      </c>
      <c r="O117" s="85">
        <f t="shared" si="289"/>
        <v>39891238.228</v>
      </c>
      <c r="P117" s="85">
        <f t="shared" si="289"/>
        <v>70</v>
      </c>
      <c r="Q117" s="85">
        <f t="shared" si="289"/>
        <v>19367422.540000003</v>
      </c>
      <c r="R117" s="85">
        <f t="shared" si="289"/>
        <v>715</v>
      </c>
      <c r="S117" s="85">
        <f t="shared" si="289"/>
        <v>200138334.51999998</v>
      </c>
      <c r="T117" s="85">
        <f t="shared" si="289"/>
        <v>65</v>
      </c>
      <c r="U117" s="85">
        <f t="shared" si="289"/>
        <v>10127277.160000002</v>
      </c>
      <c r="V117" s="85">
        <f t="shared" si="289"/>
        <v>606</v>
      </c>
      <c r="W117" s="85">
        <f t="shared" si="289"/>
        <v>78520233.25999999</v>
      </c>
      <c r="X117" s="85">
        <f t="shared" si="289"/>
        <v>337</v>
      </c>
      <c r="Y117" s="85">
        <f t="shared" si="289"/>
        <v>70762180.672000006</v>
      </c>
      <c r="Z117" s="85">
        <f t="shared" si="289"/>
        <v>100</v>
      </c>
      <c r="AA117" s="85">
        <f t="shared" si="289"/>
        <v>28015406.536000002</v>
      </c>
      <c r="AB117" s="85">
        <f t="shared" si="289"/>
        <v>16</v>
      </c>
      <c r="AC117" s="85">
        <f t="shared" si="289"/>
        <v>4835129.1519999998</v>
      </c>
      <c r="AD117" s="85">
        <f t="shared" si="289"/>
        <v>16</v>
      </c>
      <c r="AE117" s="85">
        <f t="shared" si="289"/>
        <v>3434510.5535999993</v>
      </c>
      <c r="AF117" s="85">
        <f t="shared" si="289"/>
        <v>217</v>
      </c>
      <c r="AG117" s="85">
        <f t="shared" si="289"/>
        <v>54606520.610800005</v>
      </c>
      <c r="AH117" s="85">
        <f t="shared" si="289"/>
        <v>358</v>
      </c>
      <c r="AI117" s="85">
        <f t="shared" si="289"/>
        <v>101043973.0236</v>
      </c>
      <c r="AJ117" s="87">
        <f t="shared" si="289"/>
        <v>0</v>
      </c>
      <c r="AK117" s="87">
        <f t="shared" si="289"/>
        <v>0</v>
      </c>
      <c r="AL117" s="85">
        <f t="shared" si="289"/>
        <v>7984</v>
      </c>
      <c r="AM117" s="88">
        <f t="shared" si="289"/>
        <v>1957779399.2079997</v>
      </c>
    </row>
    <row r="370" spans="55:55" x14ac:dyDescent="0.25">
      <c r="BC370" s="1" t="e">
        <f>(BB370/12*12*$F370*$G370*((1-#REF!)+#REF!*#REF!*BC11*$H370))</f>
        <v>#REF!</v>
      </c>
    </row>
  </sheetData>
  <autoFilter ref="A8:BC117"/>
  <mergeCells count="70">
    <mergeCell ref="G1:J1"/>
    <mergeCell ref="G2:J2"/>
    <mergeCell ref="B3:W3"/>
    <mergeCell ref="B66:B89"/>
    <mergeCell ref="B91:B92"/>
    <mergeCell ref="B94:B102"/>
    <mergeCell ref="B104:B106"/>
    <mergeCell ref="B24:B25"/>
    <mergeCell ref="G4:G7"/>
    <mergeCell ref="H4:H7"/>
    <mergeCell ref="I4:I7"/>
    <mergeCell ref="J4:K4"/>
    <mergeCell ref="L4:M4"/>
    <mergeCell ref="N4:O4"/>
    <mergeCell ref="B108:B111"/>
    <mergeCell ref="B115:B116"/>
    <mergeCell ref="B27:B32"/>
    <mergeCell ref="B35:B36"/>
    <mergeCell ref="B38:B44"/>
    <mergeCell ref="B46:B48"/>
    <mergeCell ref="B50:B53"/>
    <mergeCell ref="B55:B62"/>
    <mergeCell ref="B17:B18"/>
    <mergeCell ref="J6:K6"/>
    <mergeCell ref="L6:M6"/>
    <mergeCell ref="N6:O6"/>
    <mergeCell ref="P6:Q6"/>
    <mergeCell ref="AH5:AI5"/>
    <mergeCell ref="AH6:AI6"/>
    <mergeCell ref="AJ6:AK6"/>
    <mergeCell ref="AL6:AM6"/>
    <mergeCell ref="B10:B13"/>
    <mergeCell ref="R6:S6"/>
    <mergeCell ref="T6:U6"/>
    <mergeCell ref="V6:W6"/>
    <mergeCell ref="X6:Y6"/>
    <mergeCell ref="Z6:AA6"/>
    <mergeCell ref="AB6:AC6"/>
    <mergeCell ref="AD6:AE6"/>
    <mergeCell ref="AF6:AG6"/>
    <mergeCell ref="J5:K5"/>
    <mergeCell ref="L5:M5"/>
    <mergeCell ref="N5:O5"/>
    <mergeCell ref="P5:Q5"/>
    <mergeCell ref="R5:S5"/>
    <mergeCell ref="T5:U5"/>
    <mergeCell ref="V5:W5"/>
    <mergeCell ref="X5:Y5"/>
    <mergeCell ref="Z5:AA5"/>
    <mergeCell ref="AB5:AC5"/>
    <mergeCell ref="AF5:AG5"/>
    <mergeCell ref="AB4:AC4"/>
    <mergeCell ref="AD4:AE4"/>
    <mergeCell ref="AF4:AG4"/>
    <mergeCell ref="AH4:AI4"/>
    <mergeCell ref="AJ4:AK4"/>
    <mergeCell ref="AL1:AM1"/>
    <mergeCell ref="AL2:AM2"/>
    <mergeCell ref="A4:A7"/>
    <mergeCell ref="B4:B7"/>
    <mergeCell ref="C4:C7"/>
    <mergeCell ref="D4:E4"/>
    <mergeCell ref="F4:F7"/>
    <mergeCell ref="AL4:AM4"/>
    <mergeCell ref="P4:Q4"/>
    <mergeCell ref="R4:S4"/>
    <mergeCell ref="T4:U4"/>
    <mergeCell ref="V4:W4"/>
    <mergeCell ref="X4:Y4"/>
    <mergeCell ref="Z4:AA4"/>
  </mergeCells>
  <pageMargins left="0" right="0" top="0.35433070866141736" bottom="0.19685039370078741" header="0.11811023622047245" footer="0.11811023622047245"/>
  <pageSetup paperSize="9" scale="73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 КС</vt:lpstr>
      <vt:lpstr>'ВМП КС'!Заголовки_для_печати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2025-06-02T04:56:32Z</dcterms:created>
  <dcterms:modified xsi:type="dcterms:W3CDTF">2025-06-09T02:15:47Z</dcterms:modified>
</cp:coreProperties>
</file>